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&amp;I Parish Clerk\OneDrive\PIPC\Accounts\Quarterly Budget Reviews\2022_2023\Quarter 3 Oct - Dec 2022\"/>
    </mc:Choice>
  </mc:AlternateContent>
  <xr:revisionPtr revIDLastSave="0" documentId="8_{530FB8CF-00CC-4FD1-990E-22E7BB8AB40F}" xr6:coauthVersionLast="47" xr6:coauthVersionMax="47" xr10:uidLastSave="{00000000-0000-0000-0000-000000000000}"/>
  <bookViews>
    <workbookView xWindow="-108" yWindow="-108" windowWidth="23256" windowHeight="12576" activeTab="2" xr2:uid="{00DD622D-C3A0-4116-ABBA-DFB5916C8D93}"/>
  </bookViews>
  <sheets>
    <sheet name="Budget-Forecast Comparison Q1" sheetId="1" r:id="rId1"/>
    <sheet name="Budget-Forecast Comparison Q2" sheetId="3" r:id="rId2"/>
    <sheet name="Budget-Forecast Comparison Q3" sheetId="4" r:id="rId3"/>
  </sheets>
  <externalReferences>
    <externalReference r:id="rId4"/>
  </externalReferences>
  <definedNames>
    <definedName name="_xlnm.Print_Area" localSheetId="0">'Budget-Forecast Comparison Q1'!$C$2:$P$175</definedName>
    <definedName name="_xlnm.Print_Area" localSheetId="1">'Budget-Forecast Comparison Q2'!$C$2:$P$175</definedName>
    <definedName name="_xlnm.Print_Area" localSheetId="2">'Budget-Forecast Comparison Q3'!$C$2:$P$178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9" i="4" l="1"/>
  <c r="L13" i="4"/>
  <c r="L33" i="4"/>
  <c r="L38" i="4"/>
  <c r="L51" i="4"/>
  <c r="L55" i="4"/>
  <c r="L76" i="4"/>
  <c r="L85" i="4"/>
  <c r="L91" i="4"/>
  <c r="L108" i="4"/>
  <c r="L110" i="4"/>
  <c r="L148" i="4"/>
  <c r="L146" i="4"/>
  <c r="L122" i="4"/>
  <c r="L123" i="4"/>
  <c r="J32" i="4"/>
  <c r="J70" i="4"/>
  <c r="J75" i="4"/>
  <c r="J53" i="4"/>
  <c r="J35" i="4"/>
  <c r="O9" i="4"/>
  <c r="O11" i="4"/>
  <c r="O12" i="4"/>
  <c r="O10" i="4"/>
  <c r="O13" i="4"/>
  <c r="J13" i="4"/>
  <c r="H13" i="4"/>
  <c r="J176" i="4"/>
  <c r="J177" i="4"/>
  <c r="H177" i="4"/>
  <c r="L167" i="4"/>
  <c r="L168" i="4"/>
  <c r="L169" i="4"/>
  <c r="L162" i="4"/>
  <c r="L150" i="4"/>
  <c r="L153" i="4"/>
  <c r="J153" i="4"/>
  <c r="O153" i="4"/>
  <c r="K153" i="4"/>
  <c r="H153" i="4"/>
  <c r="G153" i="4"/>
  <c r="O150" i="4"/>
  <c r="J122" i="4"/>
  <c r="O122" i="4"/>
  <c r="O123" i="4"/>
  <c r="O124" i="4"/>
  <c r="O127" i="4"/>
  <c r="O128" i="4"/>
  <c r="O129" i="4"/>
  <c r="O130" i="4"/>
  <c r="O131" i="4"/>
  <c r="O132" i="4"/>
  <c r="O133" i="4"/>
  <c r="O134" i="4"/>
  <c r="O135" i="4"/>
  <c r="O136" i="4"/>
  <c r="O137" i="4"/>
  <c r="O139" i="4"/>
  <c r="O141" i="4"/>
  <c r="O142" i="4"/>
  <c r="O143" i="4"/>
  <c r="O144" i="4"/>
  <c r="O146" i="4"/>
  <c r="O148" i="4"/>
  <c r="K148" i="4"/>
  <c r="G148" i="4"/>
  <c r="J146" i="4"/>
  <c r="H146" i="4"/>
  <c r="J139" i="4"/>
  <c r="H139" i="4"/>
  <c r="L124" i="4"/>
  <c r="L111" i="4"/>
  <c r="H108" i="4"/>
  <c r="H111" i="4"/>
  <c r="O99" i="4"/>
  <c r="O100" i="4"/>
  <c r="O101" i="4"/>
  <c r="O102" i="4"/>
  <c r="O103" i="4"/>
  <c r="O104" i="4"/>
  <c r="O105" i="4"/>
  <c r="O106" i="4"/>
  <c r="O108" i="4"/>
  <c r="O15" i="4"/>
  <c r="O16" i="4"/>
  <c r="O17" i="4"/>
  <c r="O18" i="4"/>
  <c r="O19" i="4"/>
  <c r="O20" i="4"/>
  <c r="O21" i="4"/>
  <c r="H22" i="4"/>
  <c r="O22" i="4"/>
  <c r="H23" i="4"/>
  <c r="O23" i="4"/>
  <c r="H24" i="4"/>
  <c r="O24" i="4"/>
  <c r="O25" i="4"/>
  <c r="O26" i="4"/>
  <c r="O27" i="4"/>
  <c r="O28" i="4"/>
  <c r="O29" i="4"/>
  <c r="O30" i="4"/>
  <c r="O31" i="4"/>
  <c r="O32" i="4"/>
  <c r="O33" i="4"/>
  <c r="O35" i="4"/>
  <c r="O36" i="4"/>
  <c r="O37" i="4"/>
  <c r="O38" i="4"/>
  <c r="O40" i="4"/>
  <c r="O41" i="4"/>
  <c r="O42" i="4"/>
  <c r="O43" i="4"/>
  <c r="O44" i="4"/>
  <c r="O45" i="4"/>
  <c r="O46" i="4"/>
  <c r="O47" i="4"/>
  <c r="O48" i="4"/>
  <c r="O49" i="4"/>
  <c r="O50" i="4"/>
  <c r="O51" i="4"/>
  <c r="O53" i="4"/>
  <c r="O54" i="4"/>
  <c r="O55" i="4"/>
  <c r="O63" i="4"/>
  <c r="O64" i="4"/>
  <c r="O65" i="4"/>
  <c r="O66" i="4"/>
  <c r="O67" i="4"/>
  <c r="O68" i="4"/>
  <c r="O69" i="4"/>
  <c r="O70" i="4"/>
  <c r="O71" i="4"/>
  <c r="O72" i="4"/>
  <c r="O73" i="4"/>
  <c r="O74" i="4"/>
  <c r="O76" i="4"/>
  <c r="O78" i="4"/>
  <c r="O79" i="4"/>
  <c r="O80" i="4"/>
  <c r="O81" i="4"/>
  <c r="O82" i="4"/>
  <c r="O83" i="4"/>
  <c r="O84" i="4"/>
  <c r="O85" i="4"/>
  <c r="O87" i="4"/>
  <c r="O88" i="4"/>
  <c r="O89" i="4"/>
  <c r="O91" i="4"/>
  <c r="O110" i="4"/>
  <c r="J108" i="4"/>
  <c r="J33" i="4"/>
  <c r="J38" i="4"/>
  <c r="J51" i="4"/>
  <c r="J55" i="4"/>
  <c r="J76" i="4"/>
  <c r="J84" i="4"/>
  <c r="J85" i="4"/>
  <c r="J91" i="4"/>
  <c r="J110" i="4"/>
  <c r="K13" i="4"/>
  <c r="K33" i="4"/>
  <c r="K38" i="4"/>
  <c r="K51" i="4"/>
  <c r="K55" i="4"/>
  <c r="K76" i="4"/>
  <c r="K85" i="4"/>
  <c r="K87" i="4"/>
  <c r="K89" i="4"/>
  <c r="K91" i="4"/>
  <c r="H33" i="4"/>
  <c r="H38" i="4"/>
  <c r="H51" i="4"/>
  <c r="H55" i="4"/>
  <c r="H76" i="4"/>
  <c r="H85" i="4"/>
  <c r="H91" i="4"/>
  <c r="G13" i="4"/>
  <c r="G33" i="4"/>
  <c r="G38" i="4"/>
  <c r="G51" i="4"/>
  <c r="G55" i="4"/>
  <c r="G76" i="4"/>
  <c r="G85" i="4"/>
  <c r="G87" i="4"/>
  <c r="G89" i="4"/>
  <c r="G91" i="4"/>
  <c r="O75" i="4"/>
  <c r="O56" i="4"/>
  <c r="O61" i="4"/>
  <c r="L56" i="4"/>
  <c r="L61" i="4"/>
  <c r="J56" i="4"/>
  <c r="J61" i="4"/>
  <c r="H56" i="4"/>
  <c r="H61" i="4"/>
  <c r="Q21" i="4"/>
  <c r="O9" i="3"/>
  <c r="O10" i="3"/>
  <c r="O11" i="3"/>
  <c r="O12" i="3"/>
  <c r="O98" i="3"/>
  <c r="O99" i="3"/>
  <c r="O100" i="3"/>
  <c r="O101" i="3"/>
  <c r="O102" i="3"/>
  <c r="O103" i="3"/>
  <c r="O104" i="3"/>
  <c r="O105" i="3"/>
  <c r="O107" i="3"/>
  <c r="J69" i="3"/>
  <c r="J18" i="3"/>
  <c r="J9" i="3"/>
  <c r="J83" i="3"/>
  <c r="H174" i="3"/>
  <c r="L165" i="3"/>
  <c r="L164" i="3"/>
  <c r="L166" i="3"/>
  <c r="L159" i="3"/>
  <c r="J150" i="3"/>
  <c r="H150" i="3"/>
  <c r="G150" i="3"/>
  <c r="L147" i="3"/>
  <c r="O147" i="3"/>
  <c r="G145" i="3"/>
  <c r="L143" i="3"/>
  <c r="J143" i="3"/>
  <c r="H143" i="3"/>
  <c r="O141" i="3"/>
  <c r="O140" i="3"/>
  <c r="O139" i="3"/>
  <c r="O138" i="3"/>
  <c r="O143" i="3"/>
  <c r="L136" i="3"/>
  <c r="J136" i="3"/>
  <c r="H136" i="3"/>
  <c r="O134" i="3"/>
  <c r="O133" i="3"/>
  <c r="O132" i="3"/>
  <c r="O131" i="3"/>
  <c r="O130" i="3"/>
  <c r="O129" i="3"/>
  <c r="O128" i="3"/>
  <c r="O127" i="3"/>
  <c r="O126" i="3"/>
  <c r="O125" i="3"/>
  <c r="O124" i="3"/>
  <c r="O136" i="3"/>
  <c r="L119" i="3"/>
  <c r="J119" i="3"/>
  <c r="L107" i="3"/>
  <c r="J107" i="3"/>
  <c r="H107" i="3"/>
  <c r="H110" i="3"/>
  <c r="O88" i="3"/>
  <c r="O87" i="3"/>
  <c r="O86" i="3"/>
  <c r="L84" i="3"/>
  <c r="J84" i="3"/>
  <c r="H84" i="3"/>
  <c r="O83" i="3"/>
  <c r="O82" i="3"/>
  <c r="O81" i="3"/>
  <c r="O80" i="3"/>
  <c r="O79" i="3"/>
  <c r="O78" i="3"/>
  <c r="O77" i="3"/>
  <c r="O84" i="3"/>
  <c r="L75" i="3"/>
  <c r="J75" i="3"/>
  <c r="H75" i="3"/>
  <c r="O74" i="3"/>
  <c r="O73" i="3"/>
  <c r="O72" i="3"/>
  <c r="O71" i="3"/>
  <c r="O70" i="3"/>
  <c r="O69" i="3"/>
  <c r="O68" i="3"/>
  <c r="O67" i="3"/>
  <c r="O66" i="3"/>
  <c r="O65" i="3"/>
  <c r="O64" i="3"/>
  <c r="O63" i="3"/>
  <c r="O62" i="3"/>
  <c r="L54" i="3"/>
  <c r="J54" i="3"/>
  <c r="H54" i="3"/>
  <c r="O53" i="3"/>
  <c r="O52" i="3"/>
  <c r="O54" i="3"/>
  <c r="L50" i="3"/>
  <c r="J173" i="3"/>
  <c r="J174" i="3"/>
  <c r="J50" i="3"/>
  <c r="H50" i="3"/>
  <c r="O49" i="3"/>
  <c r="O48" i="3"/>
  <c r="O47" i="3"/>
  <c r="O46" i="3"/>
  <c r="O45" i="3"/>
  <c r="O44" i="3"/>
  <c r="O43" i="3"/>
  <c r="O42" i="3"/>
  <c r="O41" i="3"/>
  <c r="O40" i="3"/>
  <c r="O39" i="3"/>
  <c r="O50" i="3"/>
  <c r="L37" i="3"/>
  <c r="J37" i="3"/>
  <c r="H37" i="3"/>
  <c r="O36" i="3"/>
  <c r="O35" i="3"/>
  <c r="O34" i="3"/>
  <c r="O37" i="3"/>
  <c r="L32" i="3"/>
  <c r="J32" i="3"/>
  <c r="O31" i="3"/>
  <c r="O30" i="3"/>
  <c r="O29" i="3"/>
  <c r="O28" i="3"/>
  <c r="O27" i="3"/>
  <c r="O26" i="3"/>
  <c r="O25" i="3"/>
  <c r="O24" i="3"/>
  <c r="H23" i="3"/>
  <c r="O23" i="3"/>
  <c r="H22" i="3"/>
  <c r="O22" i="3"/>
  <c r="H21" i="3"/>
  <c r="O21" i="3"/>
  <c r="H32" i="3"/>
  <c r="Q20" i="3"/>
  <c r="O20" i="3"/>
  <c r="O19" i="3"/>
  <c r="O18" i="3"/>
  <c r="O17" i="3"/>
  <c r="O16" i="3"/>
  <c r="O15" i="3"/>
  <c r="O14" i="3"/>
  <c r="L12" i="3"/>
  <c r="J12" i="3"/>
  <c r="H12" i="3"/>
  <c r="O87" i="1"/>
  <c r="O75" i="3"/>
  <c r="L90" i="3"/>
  <c r="K75" i="3"/>
  <c r="O32" i="3"/>
  <c r="J55" i="3"/>
  <c r="J60" i="3"/>
  <c r="O90" i="3"/>
  <c r="O109" i="3"/>
  <c r="O55" i="3"/>
  <c r="O60" i="3"/>
  <c r="H90" i="3"/>
  <c r="G54" i="3"/>
  <c r="K54" i="3"/>
  <c r="K37" i="3"/>
  <c r="G84" i="3"/>
  <c r="H55" i="3"/>
  <c r="H60" i="3"/>
  <c r="G32" i="3"/>
  <c r="O119" i="3"/>
  <c r="J90" i="3"/>
  <c r="J109" i="3"/>
  <c r="L55" i="3"/>
  <c r="L60" i="3"/>
  <c r="J150" i="1"/>
  <c r="O130" i="1"/>
  <c r="O131" i="1"/>
  <c r="O129" i="1"/>
  <c r="L119" i="1"/>
  <c r="O81" i="1"/>
  <c r="L75" i="1"/>
  <c r="O47" i="1"/>
  <c r="J75" i="1"/>
  <c r="J119" i="1"/>
  <c r="J143" i="1"/>
  <c r="J136" i="1"/>
  <c r="H174" i="1"/>
  <c r="L165" i="1"/>
  <c r="L164" i="1"/>
  <c r="G145" i="1"/>
  <c r="H143" i="1"/>
  <c r="H136" i="1"/>
  <c r="H84" i="1"/>
  <c r="H75" i="1"/>
  <c r="O74" i="1"/>
  <c r="H54" i="1"/>
  <c r="H50" i="1"/>
  <c r="H37" i="1"/>
  <c r="H23" i="1"/>
  <c r="H22" i="1"/>
  <c r="H21" i="1"/>
  <c r="H12" i="1"/>
  <c r="K12" i="3"/>
  <c r="K88" i="3"/>
  <c r="K32" i="3"/>
  <c r="K86" i="3"/>
  <c r="K84" i="3"/>
  <c r="L109" i="3"/>
  <c r="L145" i="3"/>
  <c r="K50" i="3"/>
  <c r="G50" i="3"/>
  <c r="G12" i="3"/>
  <c r="G86" i="3"/>
  <c r="G75" i="3"/>
  <c r="G88" i="3"/>
  <c r="G37" i="3"/>
  <c r="H32" i="1"/>
  <c r="H55" i="1"/>
  <c r="H60" i="1"/>
  <c r="K90" i="3"/>
  <c r="L110" i="3"/>
  <c r="L150" i="3"/>
  <c r="L120" i="3"/>
  <c r="K145" i="3"/>
  <c r="G90" i="3"/>
  <c r="H90" i="1"/>
  <c r="O120" i="3"/>
  <c r="O121" i="3"/>
  <c r="O145" i="3"/>
  <c r="L121" i="3"/>
  <c r="O150" i="3"/>
  <c r="K150" i="3"/>
  <c r="O86" i="1"/>
  <c r="O104" i="1"/>
  <c r="O83" i="1"/>
  <c r="J12" i="1"/>
  <c r="L147" i="1"/>
  <c r="O147" i="1"/>
  <c r="L159" i="1"/>
  <c r="H150" i="1"/>
  <c r="G150" i="1"/>
  <c r="L166" i="1"/>
  <c r="G88" i="1"/>
  <c r="G86" i="1"/>
  <c r="G84" i="1"/>
  <c r="G75" i="1"/>
  <c r="G54" i="1"/>
  <c r="G50" i="1"/>
  <c r="G37" i="1"/>
  <c r="G32" i="1"/>
  <c r="G12" i="1"/>
  <c r="G90" i="1"/>
  <c r="L84" i="1"/>
  <c r="O11" i="1"/>
  <c r="O101" i="1"/>
  <c r="Q20" i="1"/>
  <c r="O138" i="1"/>
  <c r="O141" i="1"/>
  <c r="O140" i="1"/>
  <c r="O139" i="1"/>
  <c r="O134" i="1"/>
  <c r="O133" i="1"/>
  <c r="O132" i="1"/>
  <c r="O128" i="1"/>
  <c r="O127" i="1"/>
  <c r="O126" i="1"/>
  <c r="O125" i="1"/>
  <c r="O124" i="1"/>
  <c r="O119" i="1"/>
  <c r="O88" i="1"/>
  <c r="O78" i="1"/>
  <c r="O82" i="1"/>
  <c r="O80" i="1"/>
  <c r="O79" i="1"/>
  <c r="O77" i="1"/>
  <c r="J50" i="1"/>
  <c r="J84" i="1"/>
  <c r="O84" i="1"/>
  <c r="O136" i="1"/>
  <c r="O143" i="1"/>
  <c r="L143" i="1"/>
  <c r="L136" i="1"/>
  <c r="L12" i="1"/>
  <c r="O67" i="1"/>
  <c r="J37" i="1"/>
  <c r="L50" i="1"/>
  <c r="J173" i="1"/>
  <c r="J174" i="1"/>
  <c r="O48" i="1"/>
  <c r="L37" i="1"/>
  <c r="O20" i="1"/>
  <c r="O98" i="1"/>
  <c r="O99" i="1"/>
  <c r="O100" i="1"/>
  <c r="O102" i="1"/>
  <c r="O103" i="1"/>
  <c r="O105" i="1"/>
  <c r="O62" i="1"/>
  <c r="O63" i="1"/>
  <c r="O64" i="1"/>
  <c r="O65" i="1"/>
  <c r="O66" i="1"/>
  <c r="O68" i="1"/>
  <c r="O69" i="1"/>
  <c r="O70" i="1"/>
  <c r="O71" i="1"/>
  <c r="O72" i="1"/>
  <c r="O73" i="1"/>
  <c r="O52" i="1"/>
  <c r="O53" i="1"/>
  <c r="O34" i="1"/>
  <c r="O35" i="1"/>
  <c r="O36" i="1"/>
  <c r="O39" i="1"/>
  <c r="O40" i="1"/>
  <c r="O41" i="1"/>
  <c r="O42" i="1"/>
  <c r="O43" i="1"/>
  <c r="O44" i="1"/>
  <c r="O45" i="1"/>
  <c r="O14" i="1"/>
  <c r="O15" i="1"/>
  <c r="O16" i="1"/>
  <c r="O17" i="1"/>
  <c r="O18" i="1"/>
  <c r="O19" i="1"/>
  <c r="O21" i="1"/>
  <c r="O22" i="1"/>
  <c r="O23" i="1"/>
  <c r="O24" i="1"/>
  <c r="O25" i="1"/>
  <c r="O26" i="1"/>
  <c r="O27" i="1"/>
  <c r="O28" i="1"/>
  <c r="O29" i="1"/>
  <c r="O30" i="1"/>
  <c r="O31" i="1"/>
  <c r="O9" i="1"/>
  <c r="O10" i="1"/>
  <c r="O49" i="1"/>
  <c r="O46" i="1"/>
  <c r="J32" i="1"/>
  <c r="L32" i="1"/>
  <c r="J54" i="1"/>
  <c r="L54" i="1"/>
  <c r="H107" i="1"/>
  <c r="L107" i="1"/>
  <c r="J107" i="1"/>
  <c r="L55" i="1"/>
  <c r="O50" i="1"/>
  <c r="J55" i="1"/>
  <c r="J60" i="1"/>
  <c r="L90" i="1"/>
  <c r="J90" i="1"/>
  <c r="J109" i="1"/>
  <c r="O37" i="1"/>
  <c r="O54" i="1"/>
  <c r="O75" i="1"/>
  <c r="O107" i="1"/>
  <c r="O32" i="1"/>
  <c r="O12" i="1"/>
  <c r="O55" i="1"/>
  <c r="O90" i="1"/>
  <c r="O109" i="1"/>
  <c r="K54" i="1"/>
  <c r="K12" i="1"/>
  <c r="L109" i="1"/>
  <c r="K88" i="1"/>
  <c r="K86" i="1"/>
  <c r="K84" i="1"/>
  <c r="K37" i="1"/>
  <c r="K50" i="1"/>
  <c r="K32" i="1"/>
  <c r="K75" i="1"/>
  <c r="O60" i="1"/>
  <c r="L60" i="1"/>
  <c r="L110" i="1"/>
  <c r="L145" i="1"/>
  <c r="K90" i="1"/>
  <c r="H110" i="1"/>
  <c r="L120" i="1"/>
  <c r="L150" i="1"/>
  <c r="K150" i="1"/>
  <c r="K145" i="1"/>
  <c r="O150" i="1"/>
  <c r="L121" i="1"/>
  <c r="O120" i="1"/>
  <c r="O121" i="1"/>
  <c r="O14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</author>
  </authors>
  <commentList>
    <comment ref="F124" authorId="0" shapeId="0" xr:uid="{1DD65B9F-DD85-314A-BE1B-F4EA73B63DB7}">
      <text>
        <r>
          <rPr>
            <b/>
            <sz val="9"/>
            <color rgb="FF000000"/>
            <rFont val="Tahoma"/>
            <family val="2"/>
          </rPr>
          <t>Philip: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</author>
  </authors>
  <commentList>
    <comment ref="F124" authorId="0" shapeId="0" xr:uid="{C28B8F92-2F02-E641-BBF7-EDEEA5C92FBD}">
      <text>
        <r>
          <rPr>
            <b/>
            <sz val="9"/>
            <color rgb="FF000000"/>
            <rFont val="Tahoma"/>
            <family val="2"/>
          </rPr>
          <t>Philip: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</author>
  </authors>
  <commentList>
    <comment ref="F127" authorId="0" shapeId="0" xr:uid="{86B5B685-5F16-BE46-AA03-0350E1099971}">
      <text>
        <r>
          <rPr>
            <b/>
            <sz val="9"/>
            <color rgb="FF000000"/>
            <rFont val="Tahoma"/>
            <family val="2"/>
          </rPr>
          <t>Philip: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<sst xmlns="http://schemas.openxmlformats.org/spreadsheetml/2006/main" count="633" uniqueCount="206">
  <si>
    <t>PLAISTOW &amp; IFOLD PARISH COUNCIL</t>
  </si>
  <si>
    <t>ACTUAL</t>
  </si>
  <si>
    <t>PROJECTED</t>
  </si>
  <si>
    <t>Ref</t>
  </si>
  <si>
    <t>EXPENDITURE</t>
  </si>
  <si>
    <t>BUDGET</t>
  </si>
  <si>
    <t>FORECAST</t>
  </si>
  <si>
    <t xml:space="preserve">COMMENTS </t>
  </si>
  <si>
    <t>Clerk's Salary</t>
  </si>
  <si>
    <t>Clerk's Expenses</t>
  </si>
  <si>
    <t>GENERAL ADMINISTRATION</t>
  </si>
  <si>
    <t>Insurances</t>
  </si>
  <si>
    <t>Audit Fees</t>
  </si>
  <si>
    <t>Data Protection Registration</t>
  </si>
  <si>
    <t>Subscriptions</t>
  </si>
  <si>
    <t>Councillor Training/Conferences</t>
  </si>
  <si>
    <t>Councillors Expenses</t>
  </si>
  <si>
    <t>Chairman's Allowance</t>
  </si>
  <si>
    <t>Hire Fees - Kelsey Hall</t>
  </si>
  <si>
    <t>Hire Fees - Winterton Hall</t>
  </si>
  <si>
    <t>Hire Fees - Plaistow Youth Club</t>
  </si>
  <si>
    <t>Bank Charges</t>
  </si>
  <si>
    <t>*</t>
  </si>
  <si>
    <t>Postage</t>
  </si>
  <si>
    <t>GRANTS AND DONATIONS</t>
  </si>
  <si>
    <t>Winterton Hall</t>
  </si>
  <si>
    <t>Kelsey Hall</t>
  </si>
  <si>
    <t>Plaistow PreSchool</t>
  </si>
  <si>
    <t>Little Acorns PreSchool</t>
  </si>
  <si>
    <t>??</t>
  </si>
  <si>
    <t>Billingshurst Community Bus</t>
  </si>
  <si>
    <t xml:space="preserve">Youth Club </t>
  </si>
  <si>
    <t>Kirdford Mothers and Toddlers Group</t>
  </si>
  <si>
    <t>Scouts</t>
  </si>
  <si>
    <t>Home Start</t>
  </si>
  <si>
    <t>IFRA</t>
  </si>
  <si>
    <t>S137 PAYMENTS</t>
  </si>
  <si>
    <t>Friends of Chichester Hospitals</t>
  </si>
  <si>
    <t>First Responders</t>
  </si>
  <si>
    <t>OTHER PAYMENTS</t>
  </si>
  <si>
    <t>C/FWD</t>
  </si>
  <si>
    <t>Page 1 of 2</t>
  </si>
  <si>
    <t>B/FWD</t>
  </si>
  <si>
    <t>VILLAGE MAINTENANCE</t>
  </si>
  <si>
    <t>Grass Cutting</t>
  </si>
  <si>
    <t>Litter Bin Emptying</t>
  </si>
  <si>
    <t>Tennis Court Cleaning</t>
  </si>
  <si>
    <t>Churchyard Maintenance</t>
  </si>
  <si>
    <t>RoSPA Play Area Inspection</t>
  </si>
  <si>
    <t>Playground Repairs &amp; Maintenance</t>
  </si>
  <si>
    <t>Tree Surgery</t>
  </si>
  <si>
    <t>Pavillion Cost &amp; Maintenance</t>
  </si>
  <si>
    <t>TOTAL EXPENDITURE</t>
  </si>
  <si>
    <t>INCOME</t>
  </si>
  <si>
    <t>CIL Payments</t>
  </si>
  <si>
    <t>New Home Bonus</t>
  </si>
  <si>
    <t>Interest Received</t>
  </si>
  <si>
    <t>TOTAL INCOME</t>
  </si>
  <si>
    <t>NET UNDER  /  ( OVERSPEND)</t>
  </si>
  <si>
    <t>RESERVE POSITION</t>
  </si>
  <si>
    <t>RESERVES</t>
  </si>
  <si>
    <t>General Reserve</t>
  </si>
  <si>
    <t>Movement</t>
  </si>
  <si>
    <t>General Reserve Total</t>
  </si>
  <si>
    <t>Election Expenses</t>
  </si>
  <si>
    <t>Community Reserve Fund</t>
  </si>
  <si>
    <t>Specified Reserve Total</t>
  </si>
  <si>
    <t>Page 2 of 2</t>
  </si>
  <si>
    <t>Fr</t>
  </si>
  <si>
    <t xml:space="preserve">Apr to </t>
  </si>
  <si>
    <t>Bus Stop Refurbshment / Maintenance</t>
  </si>
  <si>
    <t xml:space="preserve">SPEND / INCOME </t>
  </si>
  <si>
    <t>VARIANCE</t>
  </si>
  <si>
    <t>Projection as at 31.03.2020</t>
  </si>
  <si>
    <t>C/FWD TO  RESERVES</t>
  </si>
  <si>
    <t>Clerk's Training</t>
  </si>
  <si>
    <t>Publicity and Communications</t>
  </si>
  <si>
    <t>Stationery &amp; Printing</t>
  </si>
  <si>
    <t>The North Singers</t>
  </si>
  <si>
    <t>???</t>
  </si>
  <si>
    <t>PROJECTS</t>
  </si>
  <si>
    <t>Playground Refurbishment</t>
  </si>
  <si>
    <t>Ifold Village Entrance Landscaping</t>
  </si>
  <si>
    <t>Insurance Claims</t>
  </si>
  <si>
    <t xml:space="preserve">Grants </t>
  </si>
  <si>
    <t>Ringfenced Reserves</t>
  </si>
  <si>
    <t>Following Years Loan Repayment Reserve</t>
  </si>
  <si>
    <t>Specific Project Reserves</t>
  </si>
  <si>
    <t>CHANGE IN</t>
  </si>
  <si>
    <t>STAFF</t>
  </si>
  <si>
    <t>Parish Council Events (inc. Annual Assembly )</t>
  </si>
  <si>
    <t>Interest on Public Works Loan (PWBL)</t>
  </si>
  <si>
    <t>Crouchlands Development Planning Consultancy</t>
  </si>
  <si>
    <t>PRECEPT</t>
  </si>
  <si>
    <t>Neighbourhood Plan Grant</t>
  </si>
  <si>
    <t>31.03.2022</t>
  </si>
  <si>
    <t>FUNDED BY PWB LOAN as at 31.03.22</t>
  </si>
  <si>
    <t>(Refer Loan Account below)</t>
  </si>
  <si>
    <t>LOAN LIABILITY ACCOUNT</t>
  </si>
  <si>
    <t>Total Interest on Loan</t>
  </si>
  <si>
    <t>Opening Total Loan inc. Interest (Debt)</t>
  </si>
  <si>
    <t xml:space="preserve">Repayment of Loan Capital to PWLB in 2021/2022  </t>
  </si>
  <si>
    <t>Repayment of interest to PWLB (Expenditure) in 2021/2022</t>
  </si>
  <si>
    <t>C/F</t>
  </si>
  <si>
    <t>AT 31.03.2022</t>
  </si>
  <si>
    <t xml:space="preserve">   </t>
  </si>
  <si>
    <t>FINAL AGREED</t>
  </si>
  <si>
    <t xml:space="preserve"> (Actual =-£380 + £380 20/21 Accrual)</t>
  </si>
  <si>
    <t xml:space="preserve"> (Actual = £1,388 + £180 21/22 Prepayment- £231 22/23 Prepayment)</t>
  </si>
  <si>
    <t xml:space="preserve"> (Actual = £0 + £20 20/21 Prepayment)</t>
  </si>
  <si>
    <t xml:space="preserve"> (Actual = £26 - £6 20/21 Accrual)</t>
  </si>
  <si>
    <t>ORIGINAL LOAN at 01.08.2021</t>
  </si>
  <si>
    <t>8 Mths</t>
  </si>
  <si>
    <t>For Accounting Puposes Only</t>
  </si>
  <si>
    <t xml:space="preserve"> </t>
  </si>
  <si>
    <t xml:space="preserve"> £50K LOAN - 5yrs</t>
  </si>
  <si>
    <t xml:space="preserve">Ifold Playpark (former Unamed Project) </t>
  </si>
  <si>
    <t>Parish Council Event - Queens Platinum Celebrations</t>
  </si>
  <si>
    <t>Community Post Office Service</t>
  </si>
  <si>
    <t>BUDGET FORECAST 2022/2023</t>
  </si>
  <si>
    <t>2022/23</t>
  </si>
  <si>
    <t>AS AT 31.07.22</t>
  </si>
  <si>
    <t>AS AT 1ST AUGUST 2022</t>
  </si>
  <si>
    <t>1st Quarter Review (4Mths)</t>
  </si>
  <si>
    <t>31.03.2023</t>
  </si>
  <si>
    <t>AT 31.03.2023</t>
  </si>
  <si>
    <t>Telephone &amp; Zoom</t>
  </si>
  <si>
    <t>Accounts Software and Updates</t>
  </si>
  <si>
    <t>Web Site Maintenance, Internet ans Email Mgmt</t>
  </si>
  <si>
    <t>Other Expenses inc Xmas Tree</t>
  </si>
  <si>
    <t>Winterton Hall Legal Assessment</t>
  </si>
  <si>
    <t>Winterton Hall -  Repairs &amp; Maintenance</t>
  </si>
  <si>
    <t>Winterton Hall - Legionella Training &amp; Water Sampling</t>
  </si>
  <si>
    <t>Notice Boards &amp; Upkeep</t>
  </si>
  <si>
    <t>Bench Replacement and Maintenance</t>
  </si>
  <si>
    <t>Winter &amp; Emergency Plan Committee Fund</t>
  </si>
  <si>
    <t>4301
4302
4303
4304
4305
4306
4307
4308
4309
4310
4312
4123301</t>
  </si>
  <si>
    <t>Traffic Calming (Contingency)</t>
  </si>
  <si>
    <t>Foxbridge Development Planning Consultancy</t>
  </si>
  <si>
    <t xml:space="preserve">Village Maintenenace </t>
  </si>
  <si>
    <t>Winterton Hall - Repairs &amp; Maintenance Contingency</t>
  </si>
  <si>
    <t xml:space="preserve">Ifold Playpark </t>
  </si>
  <si>
    <t>New Home Bonus (NWB) - 2020/21 &amp; 2021/22</t>
  </si>
  <si>
    <t>New Home Bonus (NWB) - 2022/23</t>
  </si>
  <si>
    <t>Traffic Calming</t>
  </si>
  <si>
    <t xml:space="preserve">Repayment of Loan Capital to PWLB in 2022/2023  </t>
  </si>
  <si>
    <t>Repayment of interest to PWLB (Expenditure) in 2022/2023</t>
  </si>
  <si>
    <t>Interest Outstanding at 31.03.2023</t>
  </si>
  <si>
    <t>Loan Capital (Debt) at 31.03.2023</t>
  </si>
  <si>
    <t xml:space="preserve">TOTAL LIABILITY AT 31.03.2023 </t>
  </si>
  <si>
    <t xml:space="preserve">3 Yrs 4 Mths to repay </t>
  </si>
  <si>
    <t>BUDGET 22/23</t>
  </si>
  <si>
    <t>S.137 ANALYSIS</t>
  </si>
  <si>
    <t>Annual Available Budget</t>
  </si>
  <si>
    <t>Annual Total Expenditure</t>
  </si>
  <si>
    <t>Annual Remaining Budget</t>
  </si>
  <si>
    <t>Projection as at 31.03.2023</t>
  </si>
  <si>
    <t>As at 31.03.2023 -  EXCLUDING LOAN</t>
  </si>
  <si>
    <t>As at 31.03.2023 - INCLUDING LOAN</t>
  </si>
  <si>
    <t>FORECAST 22/23</t>
  </si>
  <si>
    <t>1st Quarter Review (4 Mths)</t>
  </si>
  <si>
    <t>Neighbourhood Planning Administration</t>
  </si>
  <si>
    <t>Queens Platinum Celebrations inc. "Tree Through Time"</t>
  </si>
  <si>
    <t>To be kept under Review</t>
  </si>
  <si>
    <t>Relocation of Beacon Pending</t>
  </si>
  <si>
    <t>Increase of £16mth from Sep'22</t>
  </si>
  <si>
    <t>Based on Temple &amp; S.Watts latest Quotes (5,850 + 4,500) min.</t>
  </si>
  <si>
    <t>Only includes Initial Quote from S.Watts.(See Reserves for Temple)</t>
  </si>
  <si>
    <t xml:space="preserve">Based on Temple Quote for £5,850 &amp; S.Watts provision of £2k </t>
  </si>
  <si>
    <t>Reduced by £1,000</t>
  </si>
  <si>
    <t>£16,000 to 23/24 Reserves</t>
  </si>
  <si>
    <t>£1,500 added based on latest quote</t>
  </si>
  <si>
    <t xml:space="preserve"> Roofing Repair Quote t (£9,366 +VAT) to be borne by WH.</t>
  </si>
  <si>
    <t>80% of project held over to 23/24</t>
  </si>
  <si>
    <t>Revised to Full time (37hrs wk) Uplift of 7hrs plus oncosts for 8 mths</t>
  </si>
  <si>
    <t>Grant not requested this year</t>
  </si>
  <si>
    <t>Prepared by PRC - 23.08.22</t>
  </si>
  <si>
    <t>AS AT 1ST OCTOBER 2022</t>
  </si>
  <si>
    <t>2nd Quarter Review (6 Mths)</t>
  </si>
  <si>
    <t>AS AT 30.09.22</t>
  </si>
  <si>
    <t xml:space="preserve">increased by £120 (AIRS) </t>
  </si>
  <si>
    <t>Reduced by £500 for Ifold Play Park timings</t>
  </si>
  <si>
    <t>£19,000 to 23/24 Reserves</t>
  </si>
  <si>
    <t>95% of project held over to 23/24</t>
  </si>
  <si>
    <t>Temple / Troy / S.Watts latest Quotes (2,200 + 5.000 + 5,550).</t>
  </si>
  <si>
    <t>S.Watts indication £2,500, Troy estimate £5,000</t>
  </si>
  <si>
    <t>Provision for 2023/24 To be kept under Review</t>
  </si>
  <si>
    <t>Roofing Repair Quote t (£9,366 +VAT) to be borne by WH.</t>
  </si>
  <si>
    <t>Prepared by PRC - 12.10.22</t>
  </si>
  <si>
    <t>Payroll  Oncost</t>
  </si>
  <si>
    <t>S.Watts indication NIL, Troy NIL. Reduced by £1,820</t>
  </si>
  <si>
    <t>AS AT 10.12.22</t>
  </si>
  <si>
    <t>Revised to Full time (37hrs wk) from 01.09.22</t>
  </si>
  <si>
    <t>Reduced by £200</t>
  </si>
  <si>
    <t>Reduced by £100</t>
  </si>
  <si>
    <t>Reduced by £220</t>
  </si>
  <si>
    <t xml:space="preserve">Increased by £40 </t>
  </si>
  <si>
    <t>New Code</t>
  </si>
  <si>
    <t>Increased for Tree Surgeery, to Pond £3,400 and Village Green £2,250</t>
  </si>
  <si>
    <t>Increased by £241</t>
  </si>
  <si>
    <t>7.5% of project held over to 23/24 - 87.5% held over to 24/25</t>
  </si>
  <si>
    <t>Temple /Troy/ S.Watts  (2,200 + £3,000 +£3,000).Increased by £3,375</t>
  </si>
  <si>
    <t>Foxbridge/Other Development Planning Consultancy</t>
  </si>
  <si>
    <t>AS AT 9th JANUARY 2023</t>
  </si>
  <si>
    <t>3rd Quarter Review (9 Mths)</t>
  </si>
  <si>
    <t>Prepared by PRC - 09.01.23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</si>
</sst>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_);[White]\(#,##0.00\)"/>
    <numFmt numFmtId="165" formatCode="0.0%;\(0.0%\)"/>
    <numFmt numFmtId="166" formatCode="#,##0.00;[Red]#,##0.00"/>
    <numFmt numFmtId="167" formatCode="&quot;$&quot;#,##0_);\(&quot;$&quot;#,##0\)"/>
  </numFmts>
  <fonts count="58">
    <font>
      <sz val="11"/>
      <color indexed="8"/>
      <name val="Helvetica Neue"/>
    </font>
    <font>
      <sz val="11"/>
      <color indexed="9"/>
      <name val="Helvetica Neue"/>
      <family val="2"/>
    </font>
    <font>
      <b/>
      <sz val="14"/>
      <name val="Helvetica Neue"/>
      <family val="2"/>
    </font>
    <font>
      <sz val="14"/>
      <name val="Helvetica Neue"/>
      <family val="2"/>
    </font>
    <font>
      <sz val="11"/>
      <name val="Helvetica Neue"/>
      <family val="2"/>
    </font>
    <font>
      <b/>
      <u/>
      <sz val="14"/>
      <name val="Helvetica Neue"/>
      <family val="2"/>
    </font>
    <font>
      <b/>
      <u/>
      <sz val="12"/>
      <name val="Helvetica Neue"/>
      <family val="2"/>
    </font>
    <font>
      <b/>
      <sz val="10"/>
      <name val="Helvetica Neue"/>
      <family val="2"/>
    </font>
    <font>
      <sz val="12"/>
      <color indexed="9"/>
      <name val="Helvetica Neue"/>
      <family val="2"/>
    </font>
    <font>
      <sz val="12"/>
      <name val="Helvetica Neue"/>
      <family val="2"/>
    </font>
    <font>
      <b/>
      <sz val="12"/>
      <name val="Helvetica Neue"/>
      <family val="2"/>
    </font>
    <font>
      <sz val="12"/>
      <color indexed="8"/>
      <name val="Helvetica Neue"/>
      <family val="2"/>
    </font>
    <font>
      <sz val="14"/>
      <color indexed="9"/>
      <name val="Helvetica Neue"/>
      <family val="2"/>
    </font>
    <font>
      <sz val="14"/>
      <color indexed="8"/>
      <name val="Helvetica Neue"/>
      <family val="2"/>
    </font>
    <font>
      <b/>
      <sz val="11"/>
      <name val="Helvetica Neue"/>
      <family val="2"/>
    </font>
    <font>
      <sz val="10"/>
      <color indexed="8"/>
      <name val="Helvetica Neue"/>
      <family val="2"/>
    </font>
    <font>
      <b/>
      <sz val="14"/>
      <color theme="0"/>
      <name val="Helvetica Neue"/>
      <family val="2"/>
    </font>
    <font>
      <sz val="10"/>
      <color indexed="9"/>
      <name val="Helvetica Neue"/>
      <family val="2"/>
    </font>
    <font>
      <sz val="10"/>
      <name val="Helvetica Neue"/>
      <family val="2"/>
    </font>
    <font>
      <b/>
      <sz val="12"/>
      <color indexed="8"/>
      <name val="Helvetica Neue"/>
      <family val="2"/>
    </font>
    <font>
      <b/>
      <sz val="14"/>
      <color indexed="8"/>
      <name val="Helvetica Neue"/>
      <family val="2"/>
    </font>
    <font>
      <b/>
      <sz val="16"/>
      <name val="Helvetica Neue"/>
      <family val="2"/>
    </font>
    <font>
      <sz val="8"/>
      <name val="Helvetica Neue"/>
      <family val="2"/>
    </font>
    <font>
      <b/>
      <sz val="9"/>
      <name val="Helvetica Neue"/>
      <family val="2"/>
    </font>
    <font>
      <sz val="14"/>
      <name val="Helvetica Neue"/>
      <family val="2"/>
    </font>
    <font>
      <b/>
      <sz val="14"/>
      <name val="Helvetica Neue"/>
      <family val="2"/>
    </font>
    <font>
      <sz val="12"/>
      <name val="Helvetica Neue"/>
      <family val="2"/>
    </font>
    <font>
      <b/>
      <sz val="12"/>
      <name val="Helvetica Neue"/>
      <family val="2"/>
    </font>
    <font>
      <sz val="11"/>
      <name val="Helvetica Neue"/>
      <family val="2"/>
    </font>
    <font>
      <sz val="14"/>
      <color indexed="8"/>
      <name val="Helvetica Neue"/>
      <family val="2"/>
    </font>
    <font>
      <b/>
      <sz val="14"/>
      <color indexed="8"/>
      <name val="Helvetica Neue"/>
      <family val="2"/>
    </font>
    <font>
      <b/>
      <sz val="14"/>
      <color theme="0"/>
      <name val="Helvetica Neue"/>
      <family val="2"/>
    </font>
    <font>
      <b/>
      <sz val="20"/>
      <color theme="0"/>
      <name val="Helvetica Neue"/>
      <family val="2"/>
    </font>
    <font>
      <b/>
      <sz val="16"/>
      <color indexed="8"/>
      <name val="Helvetica Neue"/>
      <family val="2"/>
    </font>
    <font>
      <sz val="20"/>
      <color indexed="8"/>
      <name val="Helvetica Neue"/>
      <family val="2"/>
    </font>
    <font>
      <sz val="18"/>
      <color indexed="8"/>
      <name val="Helvetica Neue"/>
      <family val="2"/>
    </font>
    <font>
      <b/>
      <sz val="18"/>
      <name val="Helvetica Neue"/>
      <family val="2"/>
    </font>
    <font>
      <sz val="18"/>
      <name val="Helvetica Neue"/>
      <family val="2"/>
    </font>
    <font>
      <b/>
      <sz val="20"/>
      <color indexed="8"/>
      <name val="Helvetica Neue"/>
      <family val="2"/>
    </font>
    <font>
      <sz val="16"/>
      <color indexed="8"/>
      <name val="Helvetica Neue"/>
      <family val="2"/>
    </font>
    <font>
      <sz val="16"/>
      <name val="Helvetica Neue"/>
      <family val="2"/>
    </font>
    <font>
      <sz val="16"/>
      <color indexed="9"/>
      <name val="Helvetica Neue"/>
      <family val="2"/>
    </font>
    <font>
      <i/>
      <sz val="12"/>
      <name val="Helvetica Neue"/>
      <family val="2"/>
    </font>
    <font>
      <b/>
      <u/>
      <sz val="18"/>
      <name val="Helvetica Neue"/>
      <family val="2"/>
    </font>
    <font>
      <u/>
      <sz val="14"/>
      <color theme="1"/>
      <name val="Helvetica Neue"/>
      <family val="2"/>
    </font>
    <font>
      <b/>
      <i/>
      <sz val="14"/>
      <name val="Helvetica Neue"/>
      <family val="2"/>
    </font>
    <font>
      <sz val="11"/>
      <color indexed="8"/>
      <name val="Helvetica Neue"/>
      <family val="2"/>
    </font>
    <font>
      <sz val="14"/>
      <color theme="1"/>
      <name val="Helvetica Neue"/>
      <family val="2"/>
    </font>
    <font>
      <b/>
      <sz val="18"/>
      <color indexed="8"/>
      <name val="Helvetica Neue"/>
      <family val="2"/>
    </font>
    <font>
      <sz val="11"/>
      <color theme="1"/>
      <name val="Helvetica Neue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4"/>
      <color theme="9" tint="0.79998168889431442"/>
      <name val="Helvetica Neue"/>
      <family val="2"/>
    </font>
    <font>
      <b/>
      <sz val="20"/>
      <color theme="9" tint="0.79998168889431442"/>
      <name val="Helvetica Neue"/>
      <family val="2"/>
    </font>
    <font>
      <b/>
      <sz val="20"/>
      <color theme="9" tint="0.59999389629810485"/>
      <name val="Helvetica Neue"/>
      <family val="2"/>
    </font>
    <font>
      <b/>
      <sz val="18"/>
      <color theme="1"/>
      <name val="Helvetica Neue"/>
      <family val="2"/>
    </font>
    <font>
      <b/>
      <sz val="12"/>
      <color theme="0"/>
      <name val="Helvetica Neue"/>
      <family val="2"/>
    </font>
    <font>
      <i/>
      <sz val="14"/>
      <name val="Helvetica Neue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1F2B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19">
    <border>
      <left/>
      <right/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hair">
        <color theme="6" tint="0.59996337778862885"/>
      </top>
      <bottom style="hair">
        <color theme="6" tint="0.59996337778862885"/>
      </bottom>
      <diagonal/>
    </border>
    <border>
      <left style="hair">
        <color auto="1"/>
      </left>
      <right style="thin">
        <color auto="1"/>
      </right>
      <top style="hair">
        <color theme="6" tint="0.59996337778862885"/>
      </top>
      <bottom style="hair">
        <color theme="6" tint="0.59996337778862885"/>
      </bottom>
      <diagonal/>
    </border>
    <border>
      <left style="thin">
        <color auto="1"/>
      </left>
      <right style="thin">
        <color auto="1"/>
      </right>
      <top style="hair">
        <color theme="6" tint="0.59996337778862885"/>
      </top>
      <bottom style="hair">
        <color theme="6" tint="0.59996337778862885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theme="6" tint="0.59996337778862885"/>
      </top>
      <bottom/>
      <diagonal/>
    </border>
    <border>
      <left style="thin">
        <color auto="1"/>
      </left>
      <right style="hair">
        <color auto="1"/>
      </right>
      <top/>
      <bottom style="hair">
        <color theme="6" tint="0.59996337778862885"/>
      </bottom>
      <diagonal/>
    </border>
    <border>
      <left/>
      <right style="thin">
        <color auto="1"/>
      </right>
      <top style="hair">
        <color theme="6" tint="0.59996337778862885"/>
      </top>
      <bottom style="hair">
        <color theme="6" tint="0.59996337778862885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theme="6" tint="0.59996337778862885"/>
      </bottom>
      <diagonal/>
    </border>
    <border>
      <left style="hair">
        <color auto="1"/>
      </left>
      <right style="thin">
        <color auto="1"/>
      </right>
      <top/>
      <bottom style="hair">
        <color theme="6" tint="0.59996337778862885"/>
      </bottom>
      <diagonal/>
    </border>
    <border>
      <left style="hair">
        <color auto="1"/>
      </left>
      <right style="thin">
        <color auto="1"/>
      </right>
      <top style="hair">
        <color theme="6" tint="0.59996337778862885"/>
      </top>
      <bottom/>
      <diagonal/>
    </border>
    <border>
      <left style="thin">
        <color auto="1"/>
      </left>
      <right style="thin">
        <color auto="1"/>
      </right>
      <top/>
      <bottom style="hair">
        <color theme="6" tint="0.59996337778862885"/>
      </bottom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hair">
        <color theme="6" tint="0.59996337778862885"/>
      </top>
      <bottom/>
      <diagonal/>
    </border>
    <border>
      <left/>
      <right/>
      <top/>
      <bottom style="hair">
        <color theme="6" tint="0.59996337778862885"/>
      </bottom>
      <diagonal/>
    </border>
    <border>
      <left/>
      <right/>
      <top/>
      <bottom style="thin">
        <color auto="1"/>
      </bottom>
      <diagonal/>
    </border>
    <border>
      <left/>
      <right/>
      <top style="dashed">
        <color auto="1"/>
      </top>
      <bottom style="medium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theme="6" tint="0.59996337778862885"/>
      </bottom>
      <diagonal/>
    </border>
    <border>
      <left/>
      <right style="thin">
        <color auto="1"/>
      </right>
      <top/>
      <bottom/>
      <diagonal/>
    </border>
    <border>
      <left style="thick">
        <color theme="8" tint="-0.24994659260841701"/>
      </left>
      <right/>
      <top style="thick">
        <color theme="8" tint="-0.24994659260841701"/>
      </top>
      <bottom/>
      <diagonal/>
    </border>
    <border>
      <left/>
      <right/>
      <top style="thick">
        <color theme="8" tint="-0.24994659260841701"/>
      </top>
      <bottom/>
      <diagonal/>
    </border>
    <border>
      <left style="thick">
        <color theme="8" tint="-0.24994659260841701"/>
      </left>
      <right/>
      <top/>
      <bottom/>
      <diagonal/>
    </border>
    <border>
      <left/>
      <right/>
      <top style="hair">
        <color theme="6" tint="0.59996337778862885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thick">
        <color rgb="FF0070C0"/>
      </top>
      <bottom/>
      <diagonal/>
    </border>
    <border>
      <left/>
      <right style="thick">
        <color rgb="FF0070C0"/>
      </right>
      <top style="thick">
        <color rgb="FF0070C0"/>
      </top>
      <bottom/>
      <diagonal/>
    </border>
    <border>
      <left/>
      <right style="thick">
        <color rgb="FF0070C0"/>
      </right>
      <top/>
      <bottom/>
      <diagonal/>
    </border>
    <border>
      <left/>
      <right style="thick">
        <color rgb="FF0070C0"/>
      </right>
      <top/>
      <bottom style="thick">
        <color rgb="FF0070C0"/>
      </bottom>
      <diagonal/>
    </border>
    <border>
      <left/>
      <right/>
      <top style="hair">
        <color theme="6" tint="0.59996337778862885"/>
      </top>
      <bottom style="hair">
        <color theme="6" tint="0.59996337778862885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thick">
        <color rgb="FF0070C0"/>
      </left>
      <right/>
      <top/>
      <bottom style="thick">
        <color rgb="FF0070C0"/>
      </bottom>
      <diagonal/>
    </border>
    <border>
      <left style="thick">
        <color rgb="FF0070C0"/>
      </left>
      <right/>
      <top/>
      <bottom/>
      <diagonal/>
    </border>
    <border>
      <left/>
      <right/>
      <top/>
      <bottom style="thick">
        <color rgb="FF0070C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theme="6" tint="0.59996337778862885"/>
      </top>
      <bottom style="thin">
        <color auto="1"/>
      </bottom>
      <diagonal/>
    </border>
    <border>
      <left/>
      <right/>
      <top style="hair">
        <color theme="6" tint="0.59996337778862885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theme="6" tint="0.59996337778862885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 style="thin">
        <color auto="1"/>
      </top>
      <bottom style="hair">
        <color theme="6" tint="0.59996337778862885"/>
      </bottom>
      <diagonal/>
    </border>
    <border>
      <left style="medium">
        <color auto="1"/>
      </left>
      <right style="thin">
        <color auto="1"/>
      </right>
      <top style="hair">
        <color theme="6" tint="0.59996337778862885"/>
      </top>
      <bottom style="hair">
        <color theme="6" tint="0.59996337778862885"/>
      </bottom>
      <diagonal/>
    </border>
    <border>
      <left/>
      <right style="thin">
        <color indexed="64"/>
      </right>
      <top style="hair">
        <color rgb="FFD8E4BC"/>
      </top>
      <bottom style="hair">
        <color rgb="FFD8E4BC"/>
      </bottom>
      <diagonal/>
    </border>
    <border>
      <left/>
      <right style="thin">
        <color indexed="64"/>
      </right>
      <top/>
      <bottom style="hair">
        <color rgb="FFD8E4BC"/>
      </bottom>
      <diagonal/>
    </border>
    <border>
      <left style="hair">
        <color indexed="64"/>
      </left>
      <right style="thin">
        <color indexed="64"/>
      </right>
      <top/>
      <bottom style="hair">
        <color rgb="FFD8E4BC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/>
      <top style="dotted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slantDashDot">
        <color indexed="64"/>
      </right>
      <top style="slantDashDot">
        <color indexed="64"/>
      </top>
      <bottom/>
      <diagonal/>
    </border>
    <border>
      <left style="slantDashDot">
        <color indexed="64"/>
      </left>
      <right/>
      <top/>
      <bottom/>
      <diagonal/>
    </border>
    <border>
      <left style="slantDashDot">
        <color indexed="64"/>
      </left>
      <right/>
      <top/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 style="hair">
        <color auto="1"/>
      </left>
      <right/>
      <top/>
      <bottom style="slantDashDot">
        <color indexed="64"/>
      </bottom>
      <diagonal/>
    </border>
    <border>
      <left/>
      <right style="slantDashDot">
        <color indexed="64"/>
      </right>
      <top/>
      <bottom style="slantDashDot">
        <color indexed="64"/>
      </bottom>
      <diagonal/>
    </border>
    <border>
      <left style="slantDashDot">
        <color indexed="64"/>
      </left>
      <right/>
      <top style="slantDashDot">
        <color indexed="64"/>
      </top>
      <bottom style="slantDashDot">
        <color indexed="64"/>
      </bottom>
      <diagonal/>
    </border>
    <border>
      <left/>
      <right style="medium">
        <color auto="1"/>
      </right>
      <top style="slantDashDot">
        <color indexed="64"/>
      </top>
      <bottom style="medium">
        <color auto="1"/>
      </bottom>
      <diagonal/>
    </border>
    <border>
      <left style="hair">
        <color auto="1"/>
      </left>
      <right style="slantDashDot">
        <color indexed="64"/>
      </right>
      <top style="hair">
        <color auto="1"/>
      </top>
      <bottom/>
      <diagonal/>
    </border>
    <border>
      <left style="hair">
        <color auto="1"/>
      </left>
      <right style="slantDashDot">
        <color indexed="64"/>
      </right>
      <top/>
      <bottom/>
      <diagonal/>
    </border>
    <border>
      <left style="hair">
        <color auto="1"/>
      </left>
      <right style="slantDashDot">
        <color indexed="64"/>
      </right>
      <top style="dotted">
        <color auto="1"/>
      </top>
      <bottom style="thin">
        <color auto="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 style="thin">
        <color auto="1"/>
      </left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</borders>
  <cellStyleXfs count="2">
    <xf numFmtId="0" fontId="0" fillId="0" borderId="0" applyNumberFormat="0" applyFill="0" applyBorder="0" applyProtection="0">
      <alignment vertical="top"/>
    </xf>
    <xf numFmtId="0" fontId="46" fillId="0" borderId="0" applyNumberFormat="0" applyFill="0" applyBorder="0" applyProtection="0">
      <alignment vertical="top"/>
    </xf>
  </cellStyleXfs>
  <cellXfs count="576">
    <xf numFmtId="0" fontId="0" fillId="0" borderId="0" xfId="0">
      <alignment vertical="top"/>
    </xf>
    <xf numFmtId="0" fontId="0" fillId="0" borderId="0" xfId="0" applyAlignment="1"/>
    <xf numFmtId="0" fontId="1" fillId="0" borderId="0" xfId="0" applyFont="1">
      <alignment vertical="top"/>
    </xf>
    <xf numFmtId="0" fontId="0" fillId="0" borderId="1" xfId="0" applyBorder="1" applyAlignment="1"/>
    <xf numFmtId="0" fontId="0" fillId="0" borderId="2" xfId="0" applyBorder="1" applyAlignment="1"/>
    <xf numFmtId="0" fontId="1" fillId="0" borderId="3" xfId="0" applyFont="1" applyBorder="1">
      <alignment vertical="top"/>
    </xf>
    <xf numFmtId="39" fontId="0" fillId="0" borderId="0" xfId="0" applyNumberFormat="1">
      <alignment vertical="top"/>
    </xf>
    <xf numFmtId="0" fontId="1" fillId="0" borderId="1" xfId="0" applyFont="1" applyBorder="1">
      <alignment vertical="top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0" fontId="3" fillId="0" borderId="0" xfId="0" applyNumberFormat="1" applyFont="1">
      <alignment vertical="top"/>
    </xf>
    <xf numFmtId="40" fontId="4" fillId="0" borderId="0" xfId="0" applyNumberFormat="1" applyFont="1">
      <alignment vertical="top"/>
    </xf>
    <xf numFmtId="40" fontId="5" fillId="0" borderId="0" xfId="0" applyNumberFormat="1" applyFont="1" applyAlignment="1">
      <alignment horizontal="center"/>
    </xf>
    <xf numFmtId="0" fontId="4" fillId="0" borderId="0" xfId="0" applyFont="1">
      <alignment vertical="top"/>
    </xf>
    <xf numFmtId="0" fontId="5" fillId="0" borderId="3" xfId="0" applyFont="1" applyBorder="1" applyAlignment="1">
      <alignment vertical="center"/>
    </xf>
    <xf numFmtId="0" fontId="8" fillId="0" borderId="1" xfId="0" applyFont="1" applyBorder="1">
      <alignment vertical="top"/>
    </xf>
    <xf numFmtId="0" fontId="9" fillId="0" borderId="10" xfId="0" applyFont="1" applyBorder="1">
      <alignment vertical="top"/>
    </xf>
    <xf numFmtId="0" fontId="6" fillId="0" borderId="11" xfId="0" applyFont="1" applyBorder="1" applyAlignment="1">
      <alignment vertical="center"/>
    </xf>
    <xf numFmtId="0" fontId="10" fillId="0" borderId="12" xfId="0" applyFont="1" applyBorder="1" applyAlignment="1">
      <alignment horizontal="center" vertical="top"/>
    </xf>
    <xf numFmtId="40" fontId="10" fillId="3" borderId="13" xfId="0" applyNumberFormat="1" applyFont="1" applyFill="1" applyBorder="1" applyAlignment="1">
      <alignment horizontal="center" vertical="top"/>
    </xf>
    <xf numFmtId="0" fontId="10" fillId="4" borderId="13" xfId="0" applyFont="1" applyFill="1" applyBorder="1" applyAlignment="1">
      <alignment horizontal="center" vertical="top"/>
    </xf>
    <xf numFmtId="40" fontId="10" fillId="0" borderId="0" xfId="0" applyNumberFormat="1" applyFont="1" applyAlignment="1">
      <alignment horizontal="center" vertical="top"/>
    </xf>
    <xf numFmtId="40" fontId="9" fillId="0" borderId="0" xfId="0" applyNumberFormat="1" applyFont="1">
      <alignment vertical="top"/>
    </xf>
    <xf numFmtId="0" fontId="8" fillId="0" borderId="0" xfId="0" applyFont="1">
      <alignment vertical="top"/>
    </xf>
    <xf numFmtId="0" fontId="9" fillId="0" borderId="14" xfId="0" applyFont="1" applyBorder="1" applyAlignment="1">
      <alignment horizontal="center" vertical="top"/>
    </xf>
    <xf numFmtId="0" fontId="10" fillId="0" borderId="15" xfId="0" applyFont="1" applyBorder="1" applyAlignment="1">
      <alignment horizontal="center" vertical="top"/>
    </xf>
    <xf numFmtId="40" fontId="10" fillId="3" borderId="12" xfId="0" applyNumberFormat="1" applyFont="1" applyFill="1" applyBorder="1" applyAlignment="1">
      <alignment horizontal="center" vertical="top"/>
    </xf>
    <xf numFmtId="0" fontId="10" fillId="4" borderId="12" xfId="0" applyFont="1" applyFill="1" applyBorder="1" applyAlignment="1">
      <alignment horizontal="center" vertical="top"/>
    </xf>
    <xf numFmtId="40" fontId="10" fillId="0" borderId="0" xfId="0" applyNumberFormat="1" applyFont="1" applyAlignment="1">
      <alignment horizontal="center" vertical="center"/>
    </xf>
    <xf numFmtId="0" fontId="9" fillId="0" borderId="16" xfId="0" applyFont="1" applyBorder="1">
      <alignment vertical="top"/>
    </xf>
    <xf numFmtId="0" fontId="6" fillId="0" borderId="17" xfId="0" applyFont="1" applyBorder="1" applyAlignment="1">
      <alignment vertical="center"/>
    </xf>
    <xf numFmtId="0" fontId="10" fillId="0" borderId="19" xfId="0" applyFont="1" applyBorder="1">
      <alignment vertical="top"/>
    </xf>
    <xf numFmtId="40" fontId="9" fillId="0" borderId="12" xfId="0" applyNumberFormat="1" applyFont="1" applyBorder="1">
      <alignment vertical="top"/>
    </xf>
    <xf numFmtId="0" fontId="12" fillId="0" borderId="1" xfId="0" applyFont="1" applyBorder="1">
      <alignment vertical="top"/>
    </xf>
    <xf numFmtId="0" fontId="3" fillId="0" borderId="20" xfId="0" applyFont="1" applyBorder="1" applyAlignment="1">
      <alignment horizontal="center" vertical="top"/>
    </xf>
    <xf numFmtId="0" fontId="3" fillId="0" borderId="21" xfId="0" applyFont="1" applyBorder="1">
      <alignment vertical="top"/>
    </xf>
    <xf numFmtId="40" fontId="3" fillId="0" borderId="12" xfId="0" applyNumberFormat="1" applyFont="1" applyBorder="1">
      <alignment vertical="top"/>
    </xf>
    <xf numFmtId="40" fontId="3" fillId="0" borderId="22" xfId="0" applyNumberFormat="1" applyFont="1" applyBorder="1">
      <alignment vertical="top"/>
    </xf>
    <xf numFmtId="40" fontId="3" fillId="0" borderId="23" xfId="0" applyNumberFormat="1" applyFont="1" applyBorder="1">
      <alignment vertical="top"/>
    </xf>
    <xf numFmtId="40" fontId="3" fillId="0" borderId="24" xfId="0" applyNumberFormat="1" applyFont="1" applyBorder="1" applyAlignment="1"/>
    <xf numFmtId="0" fontId="12" fillId="0" borderId="0" xfId="0" applyFont="1">
      <alignment vertical="top"/>
    </xf>
    <xf numFmtId="0" fontId="3" fillId="0" borderId="14" xfId="0" applyFont="1" applyBorder="1" applyAlignment="1">
      <alignment horizontal="center" vertical="top"/>
    </xf>
    <xf numFmtId="0" fontId="3" fillId="0" borderId="19" xfId="0" applyFont="1" applyBorder="1">
      <alignment vertical="top"/>
    </xf>
    <xf numFmtId="40" fontId="2" fillId="3" borderId="25" xfId="0" applyNumberFormat="1" applyFont="1" applyFill="1" applyBorder="1">
      <alignment vertical="top"/>
    </xf>
    <xf numFmtId="40" fontId="2" fillId="0" borderId="12" xfId="0" applyNumberFormat="1" applyFont="1" applyBorder="1">
      <alignment vertical="top"/>
    </xf>
    <xf numFmtId="40" fontId="2" fillId="0" borderId="25" xfId="0" applyNumberFormat="1" applyFont="1" applyBorder="1">
      <alignment vertical="top"/>
    </xf>
    <xf numFmtId="40" fontId="2" fillId="0" borderId="0" xfId="0" applyNumberFormat="1" applyFont="1">
      <alignment vertical="top"/>
    </xf>
    <xf numFmtId="40" fontId="3" fillId="0" borderId="0" xfId="0" applyNumberFormat="1" applyFont="1" applyAlignment="1"/>
    <xf numFmtId="40" fontId="9" fillId="0" borderId="0" xfId="0" applyNumberFormat="1" applyFont="1" applyAlignment="1"/>
    <xf numFmtId="40" fontId="3" fillId="0" borderId="26" xfId="0" applyNumberFormat="1" applyFont="1" applyBorder="1" applyAlignment="1"/>
    <xf numFmtId="0" fontId="10" fillId="0" borderId="19" xfId="0" applyFont="1" applyBorder="1" applyAlignment="1">
      <alignment horizontal="left" vertical="top"/>
    </xf>
    <xf numFmtId="40" fontId="3" fillId="0" borderId="0" xfId="0" applyNumberFormat="1" applyFont="1" applyAlignment="1">
      <alignment horizontal="center"/>
    </xf>
    <xf numFmtId="40" fontId="14" fillId="0" borderId="0" xfId="0" applyNumberFormat="1" applyFont="1">
      <alignment vertical="top"/>
    </xf>
    <xf numFmtId="0" fontId="15" fillId="0" borderId="0" xfId="0" applyFont="1" applyAlignment="1">
      <alignment horizontal="right"/>
    </xf>
    <xf numFmtId="0" fontId="3" fillId="0" borderId="0" xfId="0" applyFont="1" applyAlignment="1">
      <alignment horizontal="center" vertical="top"/>
    </xf>
    <xf numFmtId="0" fontId="3" fillId="0" borderId="0" xfId="0" applyFont="1">
      <alignment vertical="top"/>
    </xf>
    <xf numFmtId="0" fontId="4" fillId="0" borderId="3" xfId="0" applyFont="1" applyBorder="1" applyAlignment="1">
      <alignment horizontal="center" vertical="top"/>
    </xf>
    <xf numFmtId="0" fontId="4" fillId="0" borderId="3" xfId="0" applyFont="1" applyBorder="1">
      <alignment vertical="top"/>
    </xf>
    <xf numFmtId="40" fontId="2" fillId="0" borderId="3" xfId="0" applyNumberFormat="1" applyFont="1" applyBorder="1">
      <alignment vertical="top"/>
    </xf>
    <xf numFmtId="40" fontId="3" fillId="0" borderId="3" xfId="0" applyNumberFormat="1" applyFont="1" applyBorder="1">
      <alignment vertical="top"/>
    </xf>
    <xf numFmtId="40" fontId="9" fillId="0" borderId="3" xfId="0" applyNumberFormat="1" applyFont="1" applyBorder="1" applyAlignment="1"/>
    <xf numFmtId="0" fontId="1" fillId="0" borderId="27" xfId="0" applyFont="1" applyBorder="1">
      <alignment vertical="top"/>
    </xf>
    <xf numFmtId="0" fontId="4" fillId="0" borderId="27" xfId="0" applyFont="1" applyBorder="1" applyAlignment="1">
      <alignment horizontal="center" vertical="top"/>
    </xf>
    <xf numFmtId="0" fontId="4" fillId="0" borderId="27" xfId="0" applyFont="1" applyBorder="1">
      <alignment vertical="top"/>
    </xf>
    <xf numFmtId="40" fontId="2" fillId="0" borderId="27" xfId="0" applyNumberFormat="1" applyFont="1" applyBorder="1">
      <alignment vertical="top"/>
    </xf>
    <xf numFmtId="40" fontId="3" fillId="0" borderId="27" xfId="0" applyNumberFormat="1" applyFont="1" applyBorder="1">
      <alignment vertical="top"/>
    </xf>
    <xf numFmtId="40" fontId="9" fillId="0" borderId="27" xfId="0" applyNumberFormat="1" applyFont="1" applyBorder="1" applyAlignment="1"/>
    <xf numFmtId="0" fontId="1" fillId="0" borderId="29" xfId="0" applyFont="1" applyBorder="1">
      <alignment vertical="top"/>
    </xf>
    <xf numFmtId="0" fontId="4" fillId="0" borderId="30" xfId="0" applyFont="1" applyBorder="1" applyAlignment="1">
      <alignment horizontal="center" vertical="top"/>
    </xf>
    <xf numFmtId="0" fontId="4" fillId="0" borderId="31" xfId="0" applyFont="1" applyBorder="1">
      <alignment vertical="top"/>
    </xf>
    <xf numFmtId="40" fontId="3" fillId="0" borderId="32" xfId="0" applyNumberFormat="1" applyFont="1" applyBorder="1">
      <alignment vertical="top"/>
    </xf>
    <xf numFmtId="40" fontId="14" fillId="0" borderId="23" xfId="0" applyNumberFormat="1" applyFont="1" applyBorder="1">
      <alignment vertical="top"/>
    </xf>
    <xf numFmtId="0" fontId="2" fillId="0" borderId="0" xfId="0" applyFont="1" applyAlignment="1">
      <alignment horizontal="left" vertical="top"/>
    </xf>
    <xf numFmtId="0" fontId="1" fillId="0" borderId="34" xfId="0" applyFont="1" applyBorder="1">
      <alignment vertical="top"/>
    </xf>
    <xf numFmtId="40" fontId="4" fillId="0" borderId="27" xfId="0" applyNumberFormat="1" applyFont="1" applyBorder="1">
      <alignment vertical="top"/>
    </xf>
    <xf numFmtId="0" fontId="1" fillId="0" borderId="2" xfId="0" applyFont="1" applyBorder="1">
      <alignment vertical="top"/>
    </xf>
    <xf numFmtId="0" fontId="4" fillId="0" borderId="37" xfId="0" applyFont="1" applyBorder="1" applyAlignment="1">
      <alignment horizontal="center" vertical="top"/>
    </xf>
    <xf numFmtId="0" fontId="4" fillId="0" borderId="37" xfId="0" applyFont="1" applyBorder="1">
      <alignment vertical="top"/>
    </xf>
    <xf numFmtId="40" fontId="4" fillId="0" borderId="37" xfId="0" applyNumberFormat="1" applyFont="1" applyBorder="1">
      <alignment vertical="top"/>
    </xf>
    <xf numFmtId="40" fontId="4" fillId="0" borderId="3" xfId="0" applyNumberFormat="1" applyFont="1" applyBorder="1">
      <alignment vertical="top"/>
    </xf>
    <xf numFmtId="0" fontId="3" fillId="0" borderId="23" xfId="0" applyFont="1" applyBorder="1">
      <alignment vertical="top"/>
    </xf>
    <xf numFmtId="0" fontId="3" fillId="0" borderId="39" xfId="0" applyFont="1" applyBorder="1" applyAlignment="1">
      <alignment horizontal="center" vertical="top"/>
    </xf>
    <xf numFmtId="0" fontId="3" fillId="0" borderId="40" xfId="0" applyFont="1" applyBorder="1">
      <alignment vertical="top"/>
    </xf>
    <xf numFmtId="0" fontId="3" fillId="0" borderId="41" xfId="0" applyFont="1" applyBorder="1" applyAlignment="1">
      <alignment horizontal="center" vertical="top"/>
    </xf>
    <xf numFmtId="0" fontId="17" fillId="0" borderId="0" xfId="0" applyFont="1">
      <alignment vertical="top"/>
    </xf>
    <xf numFmtId="0" fontId="17" fillId="0" borderId="1" xfId="0" applyFont="1" applyBorder="1">
      <alignment vertical="top"/>
    </xf>
    <xf numFmtId="0" fontId="18" fillId="0" borderId="0" xfId="0" applyFont="1" applyAlignment="1">
      <alignment horizontal="center" vertical="top"/>
    </xf>
    <xf numFmtId="0" fontId="7" fillId="0" borderId="0" xfId="0" applyFont="1" applyAlignment="1">
      <alignment horizontal="center" vertical="center"/>
    </xf>
    <xf numFmtId="165" fontId="7" fillId="0" borderId="0" xfId="0" applyNumberFormat="1" applyFont="1" applyAlignment="1">
      <alignment vertical="center"/>
    </xf>
    <xf numFmtId="40" fontId="18" fillId="0" borderId="0" xfId="0" applyNumberFormat="1" applyFont="1" applyAlignment="1">
      <alignment horizontal="right"/>
    </xf>
    <xf numFmtId="40" fontId="18" fillId="0" borderId="36" xfId="0" applyNumberFormat="1" applyFont="1" applyBorder="1">
      <alignment vertical="top"/>
    </xf>
    <xf numFmtId="40" fontId="18" fillId="0" borderId="3" xfId="0" applyNumberFormat="1" applyFont="1" applyBorder="1">
      <alignment vertical="top"/>
    </xf>
    <xf numFmtId="0" fontId="19" fillId="0" borderId="4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top"/>
    </xf>
    <xf numFmtId="0" fontId="13" fillId="0" borderId="0" xfId="0" applyFont="1">
      <alignment vertical="top"/>
    </xf>
    <xf numFmtId="0" fontId="13" fillId="0" borderId="10" xfId="0" applyFont="1" applyBorder="1">
      <alignment vertical="top"/>
    </xf>
    <xf numFmtId="0" fontId="13" fillId="0" borderId="43" xfId="0" applyFont="1" applyBorder="1">
      <alignment vertical="top"/>
    </xf>
    <xf numFmtId="40" fontId="13" fillId="0" borderId="13" xfId="0" applyNumberFormat="1" applyFont="1" applyBorder="1">
      <alignment vertical="top"/>
    </xf>
    <xf numFmtId="40" fontId="13" fillId="0" borderId="12" xfId="0" applyNumberFormat="1" applyFont="1" applyBorder="1">
      <alignment vertical="top"/>
    </xf>
    <xf numFmtId="0" fontId="13" fillId="0" borderId="20" xfId="0" applyFont="1" applyBorder="1">
      <alignment vertical="top"/>
    </xf>
    <xf numFmtId="40" fontId="13" fillId="0" borderId="22" xfId="0" applyNumberFormat="1" applyFont="1" applyBorder="1">
      <alignment vertical="top"/>
    </xf>
    <xf numFmtId="0" fontId="3" fillId="0" borderId="40" xfId="0" applyFont="1" applyBorder="1" applyAlignment="1">
      <alignment horizontal="right" vertical="top"/>
    </xf>
    <xf numFmtId="40" fontId="3" fillId="0" borderId="26" xfId="0" applyNumberFormat="1" applyFont="1" applyBorder="1">
      <alignment vertical="top"/>
    </xf>
    <xf numFmtId="0" fontId="2" fillId="0" borderId="40" xfId="0" applyFont="1" applyBorder="1">
      <alignment vertical="top"/>
    </xf>
    <xf numFmtId="0" fontId="13" fillId="0" borderId="38" xfId="0" applyFont="1" applyBorder="1">
      <alignment vertical="top"/>
    </xf>
    <xf numFmtId="0" fontId="3" fillId="0" borderId="45" xfId="0" applyFont="1" applyBorder="1">
      <alignment vertical="top"/>
    </xf>
    <xf numFmtId="0" fontId="2" fillId="0" borderId="46" xfId="0" applyFont="1" applyBorder="1" applyAlignment="1">
      <alignment horizontal="left"/>
    </xf>
    <xf numFmtId="0" fontId="11" fillId="0" borderId="0" xfId="0" applyFont="1">
      <alignment vertical="top"/>
    </xf>
    <xf numFmtId="0" fontId="11" fillId="0" borderId="38" xfId="0" applyFont="1" applyBorder="1">
      <alignment vertical="top"/>
    </xf>
    <xf numFmtId="0" fontId="11" fillId="0" borderId="47" xfId="0" applyFont="1" applyBorder="1">
      <alignment vertical="top"/>
    </xf>
    <xf numFmtId="40" fontId="13" fillId="0" borderId="48" xfId="0" applyNumberFormat="1" applyFont="1" applyBorder="1">
      <alignment vertical="top"/>
    </xf>
    <xf numFmtId="0" fontId="11" fillId="0" borderId="0" xfId="0" applyFont="1" applyAlignment="1"/>
    <xf numFmtId="40" fontId="2" fillId="0" borderId="32" xfId="0" applyNumberFormat="1" applyFont="1" applyFill="1" applyBorder="1">
      <alignment vertical="top"/>
    </xf>
    <xf numFmtId="40" fontId="2" fillId="0" borderId="12" xfId="0" applyNumberFormat="1" applyFont="1" applyFill="1" applyBorder="1">
      <alignment vertical="top"/>
    </xf>
    <xf numFmtId="40" fontId="9" fillId="0" borderId="12" xfId="0" applyNumberFormat="1" applyFont="1" applyFill="1" applyBorder="1">
      <alignment vertical="top"/>
    </xf>
    <xf numFmtId="40" fontId="3" fillId="0" borderId="22" xfId="0" applyNumberFormat="1" applyFont="1" applyFill="1" applyBorder="1">
      <alignment vertical="top"/>
    </xf>
    <xf numFmtId="40" fontId="2" fillId="0" borderId="25" xfId="0" applyNumberFormat="1" applyFont="1" applyFill="1" applyBorder="1">
      <alignment vertical="top"/>
    </xf>
    <xf numFmtId="40" fontId="3" fillId="0" borderId="40" xfId="0" applyNumberFormat="1" applyFont="1" applyBorder="1">
      <alignment vertical="top"/>
    </xf>
    <xf numFmtId="40" fontId="3" fillId="0" borderId="12" xfId="0" applyNumberFormat="1" applyFont="1" applyFill="1" applyBorder="1">
      <alignment vertical="top"/>
    </xf>
    <xf numFmtId="40" fontId="2" fillId="0" borderId="26" xfId="0" applyNumberFormat="1" applyFont="1" applyBorder="1" applyAlignment="1"/>
    <xf numFmtId="40" fontId="21" fillId="0" borderId="0" xfId="0" applyNumberFormat="1" applyFont="1" applyAlignment="1">
      <alignment horizontal="center" vertical="center"/>
    </xf>
    <xf numFmtId="0" fontId="1" fillId="0" borderId="0" xfId="0" applyNumberFormat="1" applyFont="1">
      <alignment vertical="top"/>
    </xf>
    <xf numFmtId="0" fontId="8" fillId="0" borderId="0" xfId="0" applyNumberFormat="1" applyFont="1">
      <alignment vertical="top"/>
    </xf>
    <xf numFmtId="0" fontId="12" fillId="0" borderId="0" xfId="0" applyNumberFormat="1" applyFont="1">
      <alignment vertical="top"/>
    </xf>
    <xf numFmtId="40" fontId="3" fillId="0" borderId="24" xfId="0" applyNumberFormat="1" applyFont="1" applyFill="1" applyBorder="1" applyAlignment="1"/>
    <xf numFmtId="40" fontId="2" fillId="0" borderId="23" xfId="0" applyNumberFormat="1" applyFont="1" applyBorder="1">
      <alignment vertical="top"/>
    </xf>
    <xf numFmtId="40" fontId="3" fillId="3" borderId="22" xfId="0" applyNumberFormat="1" applyFont="1" applyFill="1" applyBorder="1">
      <alignment vertical="top"/>
    </xf>
    <xf numFmtId="40" fontId="3" fillId="3" borderId="12" xfId="0" applyNumberFormat="1" applyFont="1" applyFill="1" applyBorder="1">
      <alignment vertical="top"/>
    </xf>
    <xf numFmtId="40" fontId="4" fillId="3" borderId="12" xfId="0" applyNumberFormat="1" applyFont="1" applyFill="1" applyBorder="1">
      <alignment vertical="top"/>
    </xf>
    <xf numFmtId="40" fontId="3" fillId="3" borderId="51" xfId="0" applyNumberFormat="1" applyFont="1" applyFill="1" applyBorder="1">
      <alignment vertical="top"/>
    </xf>
    <xf numFmtId="39" fontId="0" fillId="0" borderId="4" xfId="0" applyNumberFormat="1" applyBorder="1">
      <alignment vertical="top"/>
    </xf>
    <xf numFmtId="40" fontId="4" fillId="0" borderId="0" xfId="0" applyNumberFormat="1" applyFont="1" applyBorder="1">
      <alignment vertical="top"/>
    </xf>
    <xf numFmtId="39" fontId="0" fillId="0" borderId="9" xfId="0" applyNumberFormat="1" applyBorder="1">
      <alignment vertical="top"/>
    </xf>
    <xf numFmtId="0" fontId="0" fillId="0" borderId="9" xfId="0" applyNumberFormat="1" applyBorder="1">
      <alignment vertical="top"/>
    </xf>
    <xf numFmtId="0" fontId="11" fillId="0" borderId="9" xfId="0" applyNumberFormat="1" applyFont="1" applyBorder="1">
      <alignment vertical="top"/>
    </xf>
    <xf numFmtId="0" fontId="13" fillId="0" borderId="9" xfId="0" applyNumberFormat="1" applyFont="1" applyBorder="1">
      <alignment vertical="top"/>
    </xf>
    <xf numFmtId="39" fontId="13" fillId="0" borderId="9" xfId="0" applyNumberFormat="1" applyFont="1" applyBorder="1">
      <alignment vertical="top"/>
    </xf>
    <xf numFmtId="39" fontId="11" fillId="0" borderId="9" xfId="0" applyNumberFormat="1" applyFont="1" applyBorder="1">
      <alignment vertical="top"/>
    </xf>
    <xf numFmtId="39" fontId="13" fillId="0" borderId="35" xfId="0" applyNumberFormat="1" applyFont="1" applyBorder="1">
      <alignment vertical="top"/>
    </xf>
    <xf numFmtId="40" fontId="4" fillId="0" borderId="53" xfId="0" applyNumberFormat="1" applyFont="1" applyBorder="1">
      <alignment vertical="top"/>
    </xf>
    <xf numFmtId="40" fontId="4" fillId="0" borderId="23" xfId="0" applyNumberFormat="1" applyFont="1" applyBorder="1">
      <alignment vertical="top"/>
    </xf>
    <xf numFmtId="165" fontId="23" fillId="0" borderId="28" xfId="0" applyNumberFormat="1" applyFont="1" applyBorder="1" applyAlignment="1">
      <alignment vertical="center"/>
    </xf>
    <xf numFmtId="40" fontId="2" fillId="0" borderId="50" xfId="0" applyNumberFormat="1" applyFont="1" applyFill="1" applyBorder="1">
      <alignment vertical="top"/>
    </xf>
    <xf numFmtId="39" fontId="0" fillId="0" borderId="35" xfId="0" applyNumberFormat="1" applyBorder="1">
      <alignment vertical="top"/>
    </xf>
    <xf numFmtId="40" fontId="3" fillId="0" borderId="54" xfId="0" applyNumberFormat="1" applyFont="1" applyBorder="1">
      <alignment vertical="top"/>
    </xf>
    <xf numFmtId="40" fontId="2" fillId="0" borderId="55" xfId="0" applyNumberFormat="1" applyFont="1" applyBorder="1" applyAlignment="1"/>
    <xf numFmtId="40" fontId="3" fillId="0" borderId="55" xfId="0" applyNumberFormat="1" applyFont="1" applyBorder="1" applyAlignment="1"/>
    <xf numFmtId="39" fontId="15" fillId="0" borderId="35" xfId="0" applyNumberFormat="1" applyFont="1" applyBorder="1">
      <alignment vertical="top"/>
    </xf>
    <xf numFmtId="40" fontId="3" fillId="0" borderId="56" xfId="0" applyNumberFormat="1" applyFont="1" applyFill="1" applyBorder="1">
      <alignment vertical="top"/>
    </xf>
    <xf numFmtId="40" fontId="9" fillId="0" borderId="56" xfId="0" applyNumberFormat="1" applyFont="1" applyFill="1" applyBorder="1">
      <alignment vertical="top"/>
    </xf>
    <xf numFmtId="40" fontId="9" fillId="0" borderId="57" xfId="0" applyNumberFormat="1" applyFont="1" applyBorder="1" applyAlignment="1"/>
    <xf numFmtId="40" fontId="2" fillId="0" borderId="57" xfId="0" applyNumberFormat="1" applyFont="1" applyBorder="1" applyAlignment="1"/>
    <xf numFmtId="0" fontId="10" fillId="0" borderId="19" xfId="0" applyFont="1" applyBorder="1" applyAlignment="1">
      <alignment horizontal="right" vertical="top"/>
    </xf>
    <xf numFmtId="40" fontId="4" fillId="0" borderId="28" xfId="0" applyNumberFormat="1" applyFont="1" applyBorder="1">
      <alignment vertical="top"/>
    </xf>
    <xf numFmtId="40" fontId="3" fillId="0" borderId="0" xfId="0" applyNumberFormat="1" applyFont="1" applyFill="1" applyBorder="1">
      <alignment vertical="top"/>
    </xf>
    <xf numFmtId="0" fontId="8" fillId="0" borderId="0" xfId="0" applyFont="1" applyBorder="1">
      <alignment vertical="top"/>
    </xf>
    <xf numFmtId="40" fontId="9" fillId="0" borderId="0" xfId="0" applyNumberFormat="1" applyFont="1" applyBorder="1">
      <alignment vertical="top"/>
    </xf>
    <xf numFmtId="40" fontId="10" fillId="0" borderId="0" xfId="0" applyNumberFormat="1" applyFont="1" applyBorder="1" applyAlignment="1">
      <alignment horizontal="center" vertical="top"/>
    </xf>
    <xf numFmtId="0" fontId="3" fillId="0" borderId="0" xfId="0" applyFont="1" applyBorder="1">
      <alignment vertical="top"/>
    </xf>
    <xf numFmtId="40" fontId="3" fillId="0" borderId="0" xfId="0" applyNumberFormat="1" applyFont="1" applyBorder="1">
      <alignment vertical="top"/>
    </xf>
    <xf numFmtId="0" fontId="13" fillId="0" borderId="0" xfId="0" applyFont="1" applyBorder="1">
      <alignment vertical="top"/>
    </xf>
    <xf numFmtId="40" fontId="13" fillId="0" borderId="0" xfId="0" applyNumberFormat="1" applyFont="1" applyBorder="1">
      <alignment vertical="top"/>
    </xf>
    <xf numFmtId="40" fontId="20" fillId="0" borderId="0" xfId="0" applyNumberFormat="1" applyFont="1" applyBorder="1">
      <alignment vertical="top"/>
    </xf>
    <xf numFmtId="40" fontId="16" fillId="0" borderId="0" xfId="0" applyNumberFormat="1" applyFont="1" applyBorder="1">
      <alignment vertical="top"/>
    </xf>
    <xf numFmtId="40" fontId="11" fillId="0" borderId="0" xfId="0" applyNumberFormat="1" applyFont="1" applyBorder="1">
      <alignment vertical="top"/>
    </xf>
    <xf numFmtId="0" fontId="8" fillId="0" borderId="58" xfId="0" applyFont="1" applyBorder="1">
      <alignment vertical="top"/>
    </xf>
    <xf numFmtId="0" fontId="9" fillId="0" borderId="59" xfId="0" applyFont="1" applyBorder="1">
      <alignment vertical="top"/>
    </xf>
    <xf numFmtId="40" fontId="9" fillId="0" borderId="59" xfId="0" applyNumberFormat="1" applyFont="1" applyBorder="1">
      <alignment vertical="top"/>
    </xf>
    <xf numFmtId="40" fontId="4" fillId="0" borderId="59" xfId="0" applyNumberFormat="1" applyFont="1" applyBorder="1">
      <alignment vertical="top"/>
    </xf>
    <xf numFmtId="0" fontId="8" fillId="0" borderId="60" xfId="0" applyFont="1" applyBorder="1">
      <alignment vertical="top"/>
    </xf>
    <xf numFmtId="0" fontId="12" fillId="0" borderId="60" xfId="0" applyFont="1" applyBorder="1">
      <alignment vertical="top"/>
    </xf>
    <xf numFmtId="0" fontId="13" fillId="0" borderId="60" xfId="0" applyFont="1" applyBorder="1">
      <alignment vertical="top"/>
    </xf>
    <xf numFmtId="0" fontId="11" fillId="0" borderId="60" xfId="0" applyFont="1" applyBorder="1">
      <alignment vertical="top"/>
    </xf>
    <xf numFmtId="0" fontId="3" fillId="0" borderId="0" xfId="0" applyFont="1" applyBorder="1" applyAlignment="1">
      <alignment horizontal="center" vertical="top"/>
    </xf>
    <xf numFmtId="40" fontId="14" fillId="0" borderId="27" xfId="0" applyNumberFormat="1" applyFont="1" applyBorder="1">
      <alignment vertical="top"/>
    </xf>
    <xf numFmtId="0" fontId="12" fillId="0" borderId="1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40" fontId="14" fillId="0" borderId="0" xfId="0" applyNumberFormat="1" applyFont="1" applyAlignment="1">
      <alignment vertical="center"/>
    </xf>
    <xf numFmtId="39" fontId="13" fillId="0" borderId="9" xfId="0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0" fontId="4" fillId="0" borderId="3" xfId="0" applyFont="1" applyBorder="1" applyAlignment="1">
      <alignment horizontal="right" vertical="top"/>
    </xf>
    <xf numFmtId="40" fontId="3" fillId="0" borderId="3" xfId="0" applyNumberFormat="1" applyFont="1" applyFill="1" applyBorder="1">
      <alignment vertical="top"/>
    </xf>
    <xf numFmtId="40" fontId="3" fillId="0" borderId="27" xfId="0" applyNumberFormat="1" applyFont="1" applyFill="1" applyBorder="1">
      <alignment vertical="top"/>
    </xf>
    <xf numFmtId="40" fontId="3" fillId="0" borderId="32" xfId="0" applyNumberFormat="1" applyFont="1" applyFill="1" applyBorder="1">
      <alignment vertical="top"/>
    </xf>
    <xf numFmtId="0" fontId="4" fillId="0" borderId="19" xfId="0" applyFont="1" applyBorder="1" applyAlignment="1">
      <alignment horizontal="right"/>
    </xf>
    <xf numFmtId="40" fontId="3" fillId="0" borderId="12" xfId="0" applyNumberFormat="1" applyFont="1" applyFill="1" applyBorder="1" applyAlignment="1"/>
    <xf numFmtId="40" fontId="3" fillId="0" borderId="12" xfId="0" applyNumberFormat="1" applyFont="1" applyBorder="1" applyAlignment="1"/>
    <xf numFmtId="0" fontId="10" fillId="0" borderId="19" xfId="0" applyFont="1" applyBorder="1" applyAlignment="1">
      <alignment horizontal="right"/>
    </xf>
    <xf numFmtId="40" fontId="10" fillId="0" borderId="12" xfId="0" applyNumberFormat="1" applyFont="1" applyFill="1" applyBorder="1" applyAlignment="1"/>
    <xf numFmtId="40" fontId="10" fillId="3" borderId="12" xfId="0" applyNumberFormat="1" applyFont="1" applyFill="1" applyBorder="1">
      <alignment vertical="top"/>
    </xf>
    <xf numFmtId="40" fontId="9" fillId="0" borderId="22" xfId="0" applyNumberFormat="1" applyFont="1" applyBorder="1">
      <alignment vertical="top"/>
    </xf>
    <xf numFmtId="40" fontId="0" fillId="0" borderId="13" xfId="0" applyNumberFormat="1" applyFill="1" applyBorder="1">
      <alignment vertical="top"/>
    </xf>
    <xf numFmtId="40" fontId="2" fillId="0" borderId="44" xfId="0" applyNumberFormat="1" applyFont="1" applyFill="1" applyBorder="1">
      <alignment vertical="top"/>
    </xf>
    <xf numFmtId="40" fontId="13" fillId="2" borderId="22" xfId="0" applyNumberFormat="1" applyFont="1" applyFill="1" applyBorder="1">
      <alignment vertical="top"/>
    </xf>
    <xf numFmtId="40" fontId="3" fillId="2" borderId="22" xfId="0" applyNumberFormat="1" applyFont="1" applyFill="1" applyBorder="1">
      <alignment vertical="top"/>
    </xf>
    <xf numFmtId="40" fontId="3" fillId="0" borderId="0" xfId="0" applyNumberFormat="1" applyFont="1" applyBorder="1" applyAlignment="1"/>
    <xf numFmtId="0" fontId="24" fillId="0" borderId="20" xfId="0" applyFont="1" applyBorder="1" applyAlignment="1">
      <alignment horizontal="center" vertical="top"/>
    </xf>
    <xf numFmtId="0" fontId="24" fillId="0" borderId="21" xfId="0" applyFont="1" applyBorder="1">
      <alignment vertical="top"/>
    </xf>
    <xf numFmtId="40" fontId="24" fillId="2" borderId="22" xfId="0" applyNumberFormat="1" applyFont="1" applyFill="1" applyBorder="1">
      <alignment vertical="top"/>
    </xf>
    <xf numFmtId="40" fontId="24" fillId="2" borderId="12" xfId="0" applyNumberFormat="1" applyFont="1" applyFill="1" applyBorder="1">
      <alignment vertical="top"/>
    </xf>
    <xf numFmtId="0" fontId="26" fillId="0" borderId="14" xfId="0" applyFont="1" applyBorder="1" applyAlignment="1">
      <alignment horizontal="center" vertical="top"/>
    </xf>
    <xf numFmtId="0" fontId="27" fillId="0" borderId="19" xfId="0" applyFont="1" applyBorder="1" applyAlignment="1">
      <alignment horizontal="left" vertical="top"/>
    </xf>
    <xf numFmtId="0" fontId="24" fillId="0" borderId="21" xfId="0" applyFont="1" applyFill="1" applyBorder="1">
      <alignment vertical="top"/>
    </xf>
    <xf numFmtId="0" fontId="24" fillId="0" borderId="14" xfId="0" applyFont="1" applyBorder="1" applyAlignment="1">
      <alignment horizontal="center" vertical="top"/>
    </xf>
    <xf numFmtId="40" fontId="25" fillId="0" borderId="25" xfId="0" applyNumberFormat="1" applyFont="1" applyFill="1" applyBorder="1">
      <alignment vertical="top"/>
    </xf>
    <xf numFmtId="40" fontId="24" fillId="0" borderId="22" xfId="0" applyNumberFormat="1" applyFont="1" applyFill="1" applyBorder="1">
      <alignment vertical="top"/>
    </xf>
    <xf numFmtId="0" fontId="13" fillId="0" borderId="39" xfId="0" applyFont="1" applyBorder="1">
      <alignment vertical="top"/>
    </xf>
    <xf numFmtId="0" fontId="29" fillId="0" borderId="20" xfId="0" applyFont="1" applyBorder="1">
      <alignment vertical="top"/>
    </xf>
    <xf numFmtId="0" fontId="29" fillId="0" borderId="39" xfId="0" applyFont="1" applyBorder="1">
      <alignment vertical="top"/>
    </xf>
    <xf numFmtId="40" fontId="25" fillId="2" borderId="25" xfId="0" applyNumberFormat="1" applyFont="1" applyFill="1" applyBorder="1">
      <alignment vertical="top"/>
    </xf>
    <xf numFmtId="0" fontId="30" fillId="0" borderId="40" xfId="0" applyFont="1" applyBorder="1">
      <alignment vertical="top"/>
    </xf>
    <xf numFmtId="40" fontId="24" fillId="0" borderId="51" xfId="0" applyNumberFormat="1" applyFont="1" applyFill="1" applyBorder="1">
      <alignment vertical="top"/>
    </xf>
    <xf numFmtId="40" fontId="26" fillId="0" borderId="22" xfId="0" applyNumberFormat="1" applyFont="1" applyBorder="1">
      <alignment vertical="top"/>
    </xf>
    <xf numFmtId="40" fontId="13" fillId="0" borderId="22" xfId="0" applyNumberFormat="1" applyFont="1" applyFill="1" applyBorder="1">
      <alignment vertical="top"/>
    </xf>
    <xf numFmtId="40" fontId="27" fillId="3" borderId="13" xfId="0" applyNumberFormat="1" applyFont="1" applyFill="1" applyBorder="1" applyAlignment="1">
      <alignment horizontal="center" vertical="top"/>
    </xf>
    <xf numFmtId="40" fontId="10" fillId="0" borderId="62" xfId="0" applyNumberFormat="1" applyFont="1" applyFill="1" applyBorder="1" applyAlignment="1">
      <alignment horizontal="center" vertical="top"/>
    </xf>
    <xf numFmtId="40" fontId="3" fillId="0" borderId="24" xfId="0" applyNumberFormat="1" applyFont="1" applyBorder="1">
      <alignment vertical="top"/>
    </xf>
    <xf numFmtId="40" fontId="3" fillId="0" borderId="63" xfId="0" applyNumberFormat="1" applyFont="1" applyBorder="1">
      <alignment vertical="top"/>
    </xf>
    <xf numFmtId="0" fontId="20" fillId="0" borderId="0" xfId="0" applyFont="1" applyBorder="1" applyAlignment="1">
      <alignment horizontal="left"/>
    </xf>
    <xf numFmtId="40" fontId="2" fillId="0" borderId="0" xfId="0" applyNumberFormat="1" applyFont="1" applyBorder="1">
      <alignment vertical="top"/>
    </xf>
    <xf numFmtId="40" fontId="4" fillId="0" borderId="64" xfId="0" applyNumberFormat="1" applyFont="1" applyFill="1" applyBorder="1">
      <alignment vertical="top"/>
    </xf>
    <xf numFmtId="39" fontId="11" fillId="0" borderId="65" xfId="0" applyNumberFormat="1" applyFont="1" applyBorder="1">
      <alignment vertical="top"/>
    </xf>
    <xf numFmtId="39" fontId="11" fillId="0" borderId="66" xfId="0" applyNumberFormat="1" applyFont="1" applyBorder="1">
      <alignment vertical="top"/>
    </xf>
    <xf numFmtId="40" fontId="28" fillId="0" borderId="23" xfId="0" applyNumberFormat="1" applyFont="1" applyBorder="1">
      <alignment vertical="top"/>
    </xf>
    <xf numFmtId="39" fontId="13" fillId="0" borderId="66" xfId="0" applyNumberFormat="1" applyFont="1" applyBorder="1">
      <alignment vertical="top"/>
    </xf>
    <xf numFmtId="40" fontId="24" fillId="0" borderId="26" xfId="0" applyNumberFormat="1" applyFont="1" applyBorder="1" applyAlignment="1"/>
    <xf numFmtId="40" fontId="24" fillId="0" borderId="26" xfId="0" applyNumberFormat="1" applyFont="1" applyFill="1" applyBorder="1" applyAlignment="1"/>
    <xf numFmtId="40" fontId="24" fillId="0" borderId="12" xfId="0" applyNumberFormat="1" applyFont="1" applyBorder="1">
      <alignment vertical="top"/>
    </xf>
    <xf numFmtId="40" fontId="3" fillId="2" borderId="12" xfId="0" applyNumberFormat="1" applyFont="1" applyFill="1" applyBorder="1">
      <alignment vertical="top"/>
    </xf>
    <xf numFmtId="0" fontId="3" fillId="0" borderId="19" xfId="0" applyFont="1" applyFill="1" applyBorder="1">
      <alignment vertical="top"/>
    </xf>
    <xf numFmtId="0" fontId="3" fillId="0" borderId="68" xfId="0" applyFont="1" applyBorder="1" applyAlignment="1">
      <alignment horizontal="center" vertical="top"/>
    </xf>
    <xf numFmtId="0" fontId="3" fillId="0" borderId="21" xfId="0" applyFont="1" applyFill="1" applyBorder="1">
      <alignment vertical="top"/>
    </xf>
    <xf numFmtId="0" fontId="9" fillId="0" borderId="41" xfId="0" applyFont="1" applyBorder="1">
      <alignment vertical="top"/>
    </xf>
    <xf numFmtId="0" fontId="9" fillId="0" borderId="0" xfId="0" applyFont="1" applyBorder="1" applyAlignment="1">
      <alignment horizontal="center" vertical="top"/>
    </xf>
    <xf numFmtId="0" fontId="9" fillId="0" borderId="53" xfId="0" applyFont="1" applyBorder="1">
      <alignment vertical="top"/>
    </xf>
    <xf numFmtId="0" fontId="24" fillId="0" borderId="68" xfId="0" applyFont="1" applyBorder="1" applyAlignment="1">
      <alignment horizontal="center" vertical="top"/>
    </xf>
    <xf numFmtId="0" fontId="26" fillId="0" borderId="0" xfId="0" applyFont="1" applyBorder="1" applyAlignment="1">
      <alignment horizontal="center" vertical="top"/>
    </xf>
    <xf numFmtId="0" fontId="24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vertical="center"/>
    </xf>
    <xf numFmtId="0" fontId="3" fillId="0" borderId="61" xfId="0" applyFont="1" applyBorder="1">
      <alignment vertical="top"/>
    </xf>
    <xf numFmtId="0" fontId="13" fillId="0" borderId="41" xfId="0" applyFont="1" applyBorder="1">
      <alignment vertical="top"/>
    </xf>
    <xf numFmtId="0" fontId="13" fillId="0" borderId="68" xfId="0" applyFont="1" applyBorder="1">
      <alignment vertical="top"/>
    </xf>
    <xf numFmtId="0" fontId="29" fillId="0" borderId="68" xfId="0" applyFont="1" applyBorder="1">
      <alignment vertical="top"/>
    </xf>
    <xf numFmtId="0" fontId="29" fillId="0" borderId="52" xfId="0" applyFont="1" applyBorder="1">
      <alignment vertical="top"/>
    </xf>
    <xf numFmtId="0" fontId="13" fillId="0" borderId="52" xfId="0" applyFont="1" applyBorder="1">
      <alignment vertical="top"/>
    </xf>
    <xf numFmtId="0" fontId="3" fillId="0" borderId="52" xfId="0" applyFont="1" applyBorder="1" applyAlignment="1">
      <alignment horizontal="center" vertical="top"/>
    </xf>
    <xf numFmtId="0" fontId="11" fillId="0" borderId="61" xfId="0" applyFont="1" applyBorder="1">
      <alignment vertical="top"/>
    </xf>
    <xf numFmtId="40" fontId="3" fillId="5" borderId="22" xfId="0" applyNumberFormat="1" applyFont="1" applyFill="1" applyBorder="1">
      <alignment vertical="top"/>
    </xf>
    <xf numFmtId="0" fontId="13" fillId="0" borderId="40" xfId="0" applyFont="1" applyFill="1" applyBorder="1">
      <alignment vertical="top"/>
    </xf>
    <xf numFmtId="0" fontId="1" fillId="0" borderId="1" xfId="0" applyFont="1" applyBorder="1" applyAlignment="1"/>
    <xf numFmtId="0" fontId="4" fillId="0" borderId="0" xfId="0" applyFont="1" applyAlignment="1"/>
    <xf numFmtId="40" fontId="2" fillId="0" borderId="0" xfId="0" applyNumberFormat="1" applyFont="1" applyAlignment="1"/>
    <xf numFmtId="40" fontId="2" fillId="0" borderId="33" xfId="0" applyNumberFormat="1" applyFont="1" applyBorder="1" applyAlignment="1"/>
    <xf numFmtId="40" fontId="4" fillId="0" borderId="0" xfId="0" applyNumberFormat="1" applyFont="1" applyAlignment="1"/>
    <xf numFmtId="39" fontId="0" fillId="0" borderId="9" xfId="0" applyNumberFormat="1" applyBorder="1" applyAlignment="1"/>
    <xf numFmtId="0" fontId="1" fillId="0" borderId="0" xfId="0" applyFont="1" applyAlignment="1"/>
    <xf numFmtId="0" fontId="3" fillId="0" borderId="38" xfId="0" applyFont="1" applyBorder="1" applyAlignment="1">
      <alignment horizontal="center" vertical="top"/>
    </xf>
    <xf numFmtId="0" fontId="3" fillId="0" borderId="61" xfId="0" applyFont="1" applyBorder="1" applyAlignment="1">
      <alignment horizontal="center" vertical="top"/>
    </xf>
    <xf numFmtId="0" fontId="12" fillId="0" borderId="0" xfId="0" applyFont="1" applyAlignment="1"/>
    <xf numFmtId="0" fontId="12" fillId="0" borderId="1" xfId="0" applyFont="1" applyBorder="1" applyAlignment="1"/>
    <xf numFmtId="0" fontId="3" fillId="0" borderId="0" xfId="0" applyFont="1" applyAlignment="1"/>
    <xf numFmtId="164" fontId="16" fillId="0" borderId="0" xfId="0" applyNumberFormat="1" applyFont="1" applyAlignment="1"/>
    <xf numFmtId="164" fontId="2" fillId="0" borderId="42" xfId="0" applyNumberFormat="1" applyFont="1" applyBorder="1" applyAlignment="1"/>
    <xf numFmtId="39" fontId="13" fillId="0" borderId="9" xfId="0" applyNumberFormat="1" applyFont="1" applyBorder="1" applyAlignment="1"/>
    <xf numFmtId="0" fontId="20" fillId="0" borderId="21" xfId="0" applyFont="1" applyBorder="1">
      <alignment vertical="top"/>
    </xf>
    <xf numFmtId="0" fontId="13" fillId="0" borderId="21" xfId="0" applyFont="1" applyBorder="1">
      <alignment vertical="top"/>
    </xf>
    <xf numFmtId="0" fontId="3" fillId="0" borderId="40" xfId="0" applyFont="1" applyFill="1" applyBorder="1">
      <alignment vertical="top"/>
    </xf>
    <xf numFmtId="0" fontId="0" fillId="0" borderId="0" xfId="0" applyBorder="1">
      <alignment vertical="top"/>
    </xf>
    <xf numFmtId="0" fontId="33" fillId="0" borderId="0" xfId="0" applyFont="1" applyBorder="1" applyAlignment="1"/>
    <xf numFmtId="0" fontId="33" fillId="0" borderId="0" xfId="0" applyFont="1" applyBorder="1" applyAlignment="1">
      <alignment horizontal="center"/>
    </xf>
    <xf numFmtId="0" fontId="33" fillId="0" borderId="0" xfId="0" applyFont="1" applyBorder="1" applyAlignment="1">
      <alignment horizontal="left"/>
    </xf>
    <xf numFmtId="40" fontId="36" fillId="0" borderId="0" xfId="0" applyNumberFormat="1" applyFont="1" applyFill="1" applyBorder="1" applyAlignment="1"/>
    <xf numFmtId="40" fontId="37" fillId="0" borderId="0" xfId="0" applyNumberFormat="1" applyFont="1" applyFill="1" applyBorder="1" applyAlignment="1"/>
    <xf numFmtId="40" fontId="32" fillId="0" borderId="0" xfId="0" applyNumberFormat="1" applyFont="1" applyFill="1" applyBorder="1" applyAlignment="1"/>
    <xf numFmtId="0" fontId="0" fillId="0" borderId="0" xfId="0" applyFill="1" applyBorder="1" applyAlignment="1"/>
    <xf numFmtId="0" fontId="0" fillId="0" borderId="0" xfId="0" applyFill="1" applyBorder="1">
      <alignment vertical="top"/>
    </xf>
    <xf numFmtId="166" fontId="0" fillId="0" borderId="0" xfId="0" applyNumberFormat="1" applyFill="1" applyBorder="1" applyAlignment="1"/>
    <xf numFmtId="0" fontId="1" fillId="0" borderId="0" xfId="0" applyFont="1" applyFill="1" applyBorder="1">
      <alignment vertical="top"/>
    </xf>
    <xf numFmtId="0" fontId="0" fillId="0" borderId="0" xfId="0" applyBorder="1" applyAlignment="1"/>
    <xf numFmtId="11" fontId="1" fillId="0" borderId="0" xfId="0" applyNumberFormat="1" applyFont="1">
      <alignment vertical="top"/>
    </xf>
    <xf numFmtId="0" fontId="13" fillId="0" borderId="0" xfId="0" applyNumberFormat="1" applyFont="1" applyAlignment="1"/>
    <xf numFmtId="0" fontId="2" fillId="0" borderId="0" xfId="0" applyNumberFormat="1" applyFont="1" applyFill="1" applyAlignment="1">
      <alignment horizontal="center"/>
    </xf>
    <xf numFmtId="0" fontId="12" fillId="0" borderId="0" xfId="0" applyNumberFormat="1" applyFont="1" applyBorder="1" applyAlignment="1"/>
    <xf numFmtId="0" fontId="11" fillId="0" borderId="0" xfId="0" applyFont="1" applyBorder="1">
      <alignment vertical="top"/>
    </xf>
    <xf numFmtId="0" fontId="15" fillId="0" borderId="0" xfId="0" applyFont="1" applyBorder="1" applyAlignment="1">
      <alignment horizontal="right"/>
    </xf>
    <xf numFmtId="39" fontId="15" fillId="0" borderId="66" xfId="0" applyNumberFormat="1" applyFont="1" applyBorder="1">
      <alignment vertical="top"/>
    </xf>
    <xf numFmtId="9" fontId="1" fillId="0" borderId="0" xfId="0" applyNumberFormat="1" applyFont="1">
      <alignment vertical="top"/>
    </xf>
    <xf numFmtId="9" fontId="1" fillId="0" borderId="3" xfId="0" applyNumberFormat="1" applyFont="1" applyBorder="1">
      <alignment vertical="top"/>
    </xf>
    <xf numFmtId="9" fontId="6" fillId="0" borderId="0" xfId="0" applyNumberFormat="1" applyFont="1" applyAlignment="1">
      <alignment vertical="center"/>
    </xf>
    <xf numFmtId="9" fontId="6" fillId="0" borderId="12" xfId="0" applyNumberFormat="1" applyFont="1" applyBorder="1" applyAlignment="1">
      <alignment vertical="center"/>
    </xf>
    <xf numFmtId="9" fontId="10" fillId="0" borderId="12" xfId="0" applyNumberFormat="1" applyFont="1" applyBorder="1" applyAlignment="1">
      <alignment horizontal="center" vertical="top"/>
    </xf>
    <xf numFmtId="9" fontId="10" fillId="0" borderId="12" xfId="0" applyNumberFormat="1" applyFont="1" applyBorder="1">
      <alignment vertical="top"/>
    </xf>
    <xf numFmtId="9" fontId="3" fillId="0" borderId="12" xfId="0" applyNumberFormat="1" applyFont="1" applyBorder="1">
      <alignment vertical="top"/>
    </xf>
    <xf numFmtId="9" fontId="9" fillId="0" borderId="12" xfId="0" applyNumberFormat="1" applyFont="1" applyBorder="1">
      <alignment vertical="top"/>
    </xf>
    <xf numFmtId="9" fontId="10" fillId="0" borderId="12" xfId="0" applyNumberFormat="1" applyFont="1" applyBorder="1" applyAlignment="1">
      <alignment horizontal="left" vertical="top"/>
    </xf>
    <xf numFmtId="9" fontId="4" fillId="0" borderId="3" xfId="0" applyNumberFormat="1" applyFont="1" applyBorder="1">
      <alignment vertical="top"/>
    </xf>
    <xf numFmtId="9" fontId="4" fillId="0" borderId="27" xfId="0" applyNumberFormat="1" applyFont="1" applyBorder="1">
      <alignment vertical="top"/>
    </xf>
    <xf numFmtId="9" fontId="3" fillId="0" borderId="23" xfId="0" applyNumberFormat="1" applyFont="1" applyBorder="1">
      <alignment vertical="top"/>
    </xf>
    <xf numFmtId="9" fontId="3" fillId="0" borderId="0" xfId="0" applyNumberFormat="1" applyFont="1">
      <alignment vertical="top"/>
    </xf>
    <xf numFmtId="9" fontId="3" fillId="0" borderId="0" xfId="0" applyNumberFormat="1" applyFont="1" applyAlignment="1"/>
    <xf numFmtId="9" fontId="18" fillId="0" borderId="0" xfId="0" applyNumberFormat="1" applyFont="1">
      <alignment vertical="top"/>
    </xf>
    <xf numFmtId="9" fontId="9" fillId="0" borderId="59" xfId="0" applyNumberFormat="1" applyFont="1" applyBorder="1">
      <alignment vertical="top"/>
    </xf>
    <xf numFmtId="9" fontId="6" fillId="0" borderId="13" xfId="0" applyNumberFormat="1" applyFont="1" applyBorder="1" applyAlignment="1">
      <alignment vertical="center"/>
    </xf>
    <xf numFmtId="9" fontId="3" fillId="0" borderId="0" xfId="0" applyNumberFormat="1" applyFont="1" applyBorder="1">
      <alignment vertical="top"/>
    </xf>
    <xf numFmtId="9" fontId="13" fillId="0" borderId="0" xfId="0" applyNumberFormat="1" applyFont="1" applyBorder="1">
      <alignment vertical="top"/>
    </xf>
    <xf numFmtId="9" fontId="35" fillId="0" borderId="0" xfId="0" applyNumberFormat="1" applyFont="1" applyBorder="1" applyAlignment="1"/>
    <xf numFmtId="9" fontId="41" fillId="0" borderId="0" xfId="0" applyNumberFormat="1" applyFont="1" applyFill="1" applyBorder="1" applyAlignment="1"/>
    <xf numFmtId="9" fontId="10" fillId="0" borderId="12" xfId="0" applyNumberFormat="1" applyFont="1" applyBorder="1" applyAlignment="1"/>
    <xf numFmtId="9" fontId="10" fillId="0" borderId="0" xfId="0" applyNumberFormat="1" applyFont="1" applyAlignment="1"/>
    <xf numFmtId="9" fontId="10" fillId="0" borderId="49" xfId="0" applyNumberFormat="1" applyFont="1" applyBorder="1">
      <alignment vertical="top"/>
    </xf>
    <xf numFmtId="9" fontId="10" fillId="0" borderId="3" xfId="0" applyNumberFormat="1" applyFont="1" applyBorder="1">
      <alignment vertical="top"/>
    </xf>
    <xf numFmtId="9" fontId="10" fillId="0" borderId="27" xfId="0" applyNumberFormat="1" applyFont="1" applyBorder="1">
      <alignment vertical="top"/>
    </xf>
    <xf numFmtId="9" fontId="10" fillId="0" borderId="32" xfId="0" applyNumberFormat="1" applyFont="1" applyBorder="1">
      <alignment vertical="top"/>
    </xf>
    <xf numFmtId="9" fontId="10" fillId="0" borderId="0" xfId="0" applyNumberFormat="1" applyFont="1">
      <alignment vertical="top"/>
    </xf>
    <xf numFmtId="166" fontId="15" fillId="0" borderId="0" xfId="0" applyNumberFormat="1" applyFont="1" applyBorder="1" applyAlignment="1"/>
    <xf numFmtId="0" fontId="34" fillId="0" borderId="0" xfId="0" applyFont="1" applyBorder="1">
      <alignment vertical="top"/>
    </xf>
    <xf numFmtId="0" fontId="1" fillId="0" borderId="0" xfId="0" applyFont="1" applyBorder="1">
      <alignment vertical="top"/>
    </xf>
    <xf numFmtId="0" fontId="38" fillId="0" borderId="80" xfId="0" applyFont="1" applyBorder="1" applyAlignment="1"/>
    <xf numFmtId="0" fontId="0" fillId="0" borderId="79" xfId="0" applyBorder="1">
      <alignment vertical="top"/>
    </xf>
    <xf numFmtId="0" fontId="0" fillId="0" borderId="81" xfId="0" applyBorder="1">
      <alignment vertical="top"/>
    </xf>
    <xf numFmtId="0" fontId="0" fillId="0" borderId="81" xfId="0" applyBorder="1" applyAlignment="1"/>
    <xf numFmtId="0" fontId="33" fillId="0" borderId="81" xfId="0" applyFont="1" applyBorder="1" applyAlignment="1">
      <alignment horizontal="left"/>
    </xf>
    <xf numFmtId="9" fontId="35" fillId="0" borderId="81" xfId="0" applyNumberFormat="1" applyFont="1" applyBorder="1" applyAlignment="1"/>
    <xf numFmtId="40" fontId="36" fillId="0" borderId="81" xfId="0" applyNumberFormat="1" applyFont="1" applyFill="1" applyBorder="1" applyAlignment="1"/>
    <xf numFmtId="40" fontId="37" fillId="0" borderId="81" xfId="0" applyNumberFormat="1" applyFont="1" applyFill="1" applyBorder="1" applyAlignment="1"/>
    <xf numFmtId="0" fontId="0" fillId="0" borderId="81" xfId="0" applyFill="1" applyBorder="1" applyAlignment="1"/>
    <xf numFmtId="0" fontId="0" fillId="0" borderId="66" xfId="0" applyFill="1" applyBorder="1">
      <alignment vertical="top"/>
    </xf>
    <xf numFmtId="0" fontId="0" fillId="0" borderId="67" xfId="0" applyFill="1" applyBorder="1">
      <alignment vertical="top"/>
    </xf>
    <xf numFmtId="0" fontId="34" fillId="0" borderId="81" xfId="0" applyFont="1" applyBorder="1">
      <alignment vertical="top"/>
    </xf>
    <xf numFmtId="40" fontId="10" fillId="3" borderId="18" xfId="0" applyNumberFormat="1" applyFont="1" applyFill="1" applyBorder="1" applyAlignment="1">
      <alignment horizontal="center" vertical="top"/>
    </xf>
    <xf numFmtId="0" fontId="13" fillId="0" borderId="0" xfId="0" applyFont="1" applyFill="1" applyBorder="1">
      <alignment vertical="top"/>
    </xf>
    <xf numFmtId="0" fontId="12" fillId="0" borderId="0" xfId="0" applyFont="1" applyFill="1" applyBorder="1">
      <alignment vertical="top"/>
    </xf>
    <xf numFmtId="0" fontId="8" fillId="0" borderId="0" xfId="0" applyFont="1" applyFill="1" applyBorder="1">
      <alignment vertical="top"/>
    </xf>
    <xf numFmtId="40" fontId="2" fillId="0" borderId="0" xfId="0" applyNumberFormat="1" applyFont="1" applyFill="1" applyBorder="1">
      <alignment vertical="top"/>
    </xf>
    <xf numFmtId="40" fontId="40" fillId="0" borderId="0" xfId="0" applyNumberFormat="1" applyFont="1" applyFill="1" applyBorder="1">
      <alignment vertical="top"/>
    </xf>
    <xf numFmtId="40" fontId="21" fillId="0" borderId="0" xfId="0" applyNumberFormat="1" applyFont="1" applyFill="1" applyBorder="1">
      <alignment vertical="top"/>
    </xf>
    <xf numFmtId="40" fontId="40" fillId="0" borderId="0" xfId="0" applyNumberFormat="1" applyFont="1" applyFill="1" applyBorder="1" applyAlignment="1">
      <alignment horizontal="center" vertical="top"/>
    </xf>
    <xf numFmtId="40" fontId="2" fillId="0" borderId="42" xfId="0" applyNumberFormat="1" applyFont="1" applyBorder="1" applyAlignment="1"/>
    <xf numFmtId="40" fontId="2" fillId="0" borderId="42" xfId="0" applyNumberFormat="1" applyFont="1" applyFill="1" applyBorder="1" applyAlignment="1"/>
    <xf numFmtId="0" fontId="12" fillId="0" borderId="80" xfId="0" applyFont="1" applyBorder="1">
      <alignment vertical="top"/>
    </xf>
    <xf numFmtId="40" fontId="9" fillId="0" borderId="12" xfId="0" applyNumberFormat="1" applyFont="1" applyBorder="1" applyAlignment="1">
      <alignment horizontal="center" vertical="top"/>
    </xf>
    <xf numFmtId="9" fontId="3" fillId="0" borderId="0" xfId="0" applyNumberFormat="1" applyFont="1" applyFill="1" applyBorder="1">
      <alignment vertical="top"/>
    </xf>
    <xf numFmtId="0" fontId="15" fillId="0" borderId="81" xfId="0" applyFont="1" applyBorder="1" applyAlignment="1">
      <alignment horizontal="right"/>
    </xf>
    <xf numFmtId="164" fontId="16" fillId="0" borderId="0" xfId="0" applyNumberFormat="1" applyFont="1" applyFill="1" applyBorder="1" applyAlignment="1"/>
    <xf numFmtId="40" fontId="2" fillId="0" borderId="26" xfId="0" applyNumberFormat="1" applyFont="1" applyFill="1" applyBorder="1" applyAlignment="1"/>
    <xf numFmtId="40" fontId="3" fillId="0" borderId="26" xfId="0" applyNumberFormat="1" applyFont="1" applyFill="1" applyBorder="1" applyAlignment="1"/>
    <xf numFmtId="40" fontId="25" fillId="0" borderId="0" xfId="0" applyNumberFormat="1" applyFont="1" applyFill="1" applyAlignment="1"/>
    <xf numFmtId="40" fontId="2" fillId="6" borderId="82" xfId="0" applyNumberFormat="1" applyFont="1" applyFill="1" applyBorder="1" applyAlignment="1"/>
    <xf numFmtId="40" fontId="3" fillId="3" borderId="0" xfId="0" applyNumberFormat="1" applyFont="1" applyFill="1" applyBorder="1">
      <alignment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>
      <alignment vertical="top"/>
    </xf>
    <xf numFmtId="0" fontId="3" fillId="0" borderId="83" xfId="0" applyFont="1" applyBorder="1" applyAlignment="1">
      <alignment horizontal="center" vertical="top"/>
    </xf>
    <xf numFmtId="0" fontId="3" fillId="0" borderId="84" xfId="0" applyFont="1" applyBorder="1" applyAlignment="1">
      <alignment horizontal="center" vertical="top"/>
    </xf>
    <xf numFmtId="0" fontId="3" fillId="0" borderId="85" xfId="0" applyFont="1" applyFill="1" applyBorder="1">
      <alignment vertical="top"/>
    </xf>
    <xf numFmtId="0" fontId="2" fillId="0" borderId="0" xfId="0" applyFont="1" applyAlignment="1">
      <alignment horizontal="center"/>
    </xf>
    <xf numFmtId="40" fontId="3" fillId="5" borderId="51" xfId="0" applyNumberFormat="1" applyFont="1" applyFill="1" applyBorder="1">
      <alignment vertical="top"/>
    </xf>
    <xf numFmtId="40" fontId="3" fillId="0" borderId="41" xfId="0" applyNumberFormat="1" applyFont="1" applyBorder="1">
      <alignment vertical="top"/>
    </xf>
    <xf numFmtId="9" fontId="10" fillId="0" borderId="0" xfId="0" applyNumberFormat="1" applyFont="1" applyBorder="1">
      <alignment vertical="top"/>
    </xf>
    <xf numFmtId="0" fontId="3" fillId="0" borderId="47" xfId="0" applyFont="1" applyBorder="1">
      <alignment vertical="top"/>
    </xf>
    <xf numFmtId="40" fontId="24" fillId="2" borderId="51" xfId="0" applyNumberFormat="1" applyFont="1" applyFill="1" applyBorder="1">
      <alignment vertical="top"/>
    </xf>
    <xf numFmtId="40" fontId="3" fillId="0" borderId="51" xfId="0" applyNumberFormat="1" applyFont="1" applyBorder="1">
      <alignment vertical="top"/>
    </xf>
    <xf numFmtId="0" fontId="3" fillId="0" borderId="41" xfId="0" applyFont="1" applyBorder="1">
      <alignment vertical="top"/>
    </xf>
    <xf numFmtId="40" fontId="24" fillId="0" borderId="41" xfId="0" applyNumberFormat="1" applyFont="1" applyFill="1" applyBorder="1">
      <alignment vertical="top"/>
    </xf>
    <xf numFmtId="40" fontId="3" fillId="0" borderId="41" xfId="0" applyNumberFormat="1" applyFont="1" applyFill="1" applyBorder="1">
      <alignment vertical="top"/>
    </xf>
    <xf numFmtId="0" fontId="3" fillId="0" borderId="0" xfId="0" applyFont="1" applyBorder="1" applyAlignment="1"/>
    <xf numFmtId="0" fontId="42" fillId="3" borderId="26" xfId="0" applyFont="1" applyFill="1" applyBorder="1" applyAlignment="1"/>
    <xf numFmtId="9" fontId="3" fillId="0" borderId="8" xfId="0" applyNumberFormat="1" applyFont="1" applyFill="1" applyBorder="1">
      <alignment vertical="top"/>
    </xf>
    <xf numFmtId="40" fontId="10" fillId="0" borderId="13" xfId="0" applyNumberFormat="1" applyFont="1" applyBorder="1" applyAlignment="1">
      <alignment horizontal="center" vertical="top"/>
    </xf>
    <xf numFmtId="40" fontId="10" fillId="0" borderId="12" xfId="0" applyNumberFormat="1" applyFont="1" applyBorder="1" applyAlignment="1">
      <alignment horizontal="center" vertical="top"/>
    </xf>
    <xf numFmtId="0" fontId="10" fillId="0" borderId="18" xfId="0" applyFont="1" applyBorder="1" applyAlignment="1">
      <alignment horizontal="center" vertical="top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0" fillId="0" borderId="0" xfId="0" applyFont="1" applyBorder="1" applyAlignment="1">
      <alignment horizontal="center" vertical="center"/>
    </xf>
    <xf numFmtId="40" fontId="2" fillId="0" borderId="0" xfId="0" applyNumberFormat="1" applyFont="1" applyBorder="1" applyAlignment="1">
      <alignment horizontal="center"/>
    </xf>
    <xf numFmtId="0" fontId="15" fillId="0" borderId="80" xfId="0" applyFont="1" applyBorder="1" applyAlignment="1"/>
    <xf numFmtId="0" fontId="4" fillId="0" borderId="0" xfId="0" applyFont="1" applyBorder="1">
      <alignment vertical="top"/>
    </xf>
    <xf numFmtId="9" fontId="4" fillId="0" borderId="0" xfId="0" applyNumberFormat="1" applyFont="1" applyBorder="1">
      <alignment vertical="top"/>
    </xf>
    <xf numFmtId="40" fontId="18" fillId="0" borderId="0" xfId="0" applyNumberFormat="1" applyFont="1" applyBorder="1">
      <alignment vertical="top"/>
    </xf>
    <xf numFmtId="40" fontId="9" fillId="0" borderId="57" xfId="0" applyNumberFormat="1" applyFont="1" applyFill="1" applyBorder="1" applyAlignment="1"/>
    <xf numFmtId="40" fontId="3" fillId="0" borderId="86" xfId="0" applyNumberFormat="1" applyFont="1" applyFill="1" applyBorder="1" applyAlignment="1"/>
    <xf numFmtId="40" fontId="3" fillId="0" borderId="57" xfId="0" applyNumberFormat="1" applyFont="1" applyBorder="1" applyAlignment="1"/>
    <xf numFmtId="40" fontId="24" fillId="0" borderId="24" xfId="0" applyNumberFormat="1" applyFont="1" applyBorder="1" applyAlignment="1"/>
    <xf numFmtId="0" fontId="42" fillId="0" borderId="55" xfId="0" applyFont="1" applyFill="1" applyBorder="1" applyAlignment="1"/>
    <xf numFmtId="0" fontId="42" fillId="0" borderId="26" xfId="0" applyFont="1" applyFill="1" applyBorder="1" applyAlignment="1"/>
    <xf numFmtId="40" fontId="42" fillId="0" borderId="26" xfId="0" applyNumberFormat="1" applyFont="1" applyFill="1" applyBorder="1" applyAlignment="1"/>
    <xf numFmtId="40" fontId="42" fillId="0" borderId="55" xfId="0" applyNumberFormat="1" applyFont="1" applyBorder="1" applyAlignment="1"/>
    <xf numFmtId="0" fontId="42" fillId="3" borderId="24" xfId="0" applyFont="1" applyFill="1" applyBorder="1" applyAlignment="1"/>
    <xf numFmtId="0" fontId="1" fillId="0" borderId="1" xfId="0" applyNumberFormat="1" applyFont="1" applyBorder="1">
      <alignment vertical="top"/>
    </xf>
    <xf numFmtId="0" fontId="8" fillId="0" borderId="1" xfId="0" applyNumberFormat="1" applyFont="1" applyBorder="1">
      <alignment vertical="top"/>
    </xf>
    <xf numFmtId="40" fontId="3" fillId="0" borderId="1" xfId="0" applyNumberFormat="1" applyFont="1" applyFill="1" applyBorder="1" applyAlignment="1"/>
    <xf numFmtId="0" fontId="12" fillId="0" borderId="1" xfId="0" applyNumberFormat="1" applyFont="1" applyBorder="1">
      <alignment vertical="top"/>
    </xf>
    <xf numFmtId="49" fontId="44" fillId="0" borderId="0" xfId="0" applyNumberFormat="1" applyFont="1" applyFill="1" applyAlignment="1">
      <alignment horizontal="center" vertical="top"/>
    </xf>
    <xf numFmtId="40" fontId="9" fillId="0" borderId="0" xfId="0" applyNumberFormat="1" applyFont="1" applyBorder="1" applyAlignment="1">
      <alignment horizontal="center" vertical="top"/>
    </xf>
    <xf numFmtId="40" fontId="45" fillId="0" borderId="26" xfId="0" applyNumberFormat="1" applyFont="1" applyBorder="1" applyAlignment="1"/>
    <xf numFmtId="40" fontId="3" fillId="3" borderId="82" xfId="0" applyNumberFormat="1" applyFont="1" applyFill="1" applyBorder="1" applyAlignment="1"/>
    <xf numFmtId="40" fontId="3" fillId="0" borderId="87" xfId="0" applyNumberFormat="1" applyFont="1" applyFill="1" applyBorder="1" applyAlignment="1"/>
    <xf numFmtId="38" fontId="46" fillId="0" borderId="0" xfId="0" applyNumberFormat="1" applyFont="1" applyFill="1" applyBorder="1" applyAlignment="1"/>
    <xf numFmtId="40" fontId="4" fillId="0" borderId="0" xfId="0" applyNumberFormat="1" applyFont="1" applyFill="1" applyBorder="1" applyAlignment="1">
      <alignment horizontal="right"/>
    </xf>
    <xf numFmtId="40" fontId="43" fillId="0" borderId="0" xfId="0" applyNumberFormat="1" applyFont="1" applyFill="1" applyAlignment="1">
      <alignment horizontal="left"/>
    </xf>
    <xf numFmtId="40" fontId="3" fillId="2" borderId="88" xfId="0" applyNumberFormat="1" applyFont="1" applyFill="1" applyBorder="1">
      <alignment vertical="top"/>
    </xf>
    <xf numFmtId="0" fontId="3" fillId="0" borderId="20" xfId="0" applyFont="1" applyBorder="1" applyAlignment="1">
      <alignment horizontal="center" vertical="top" wrapText="1"/>
    </xf>
    <xf numFmtId="0" fontId="21" fillId="0" borderId="21" xfId="0" applyFont="1" applyFill="1" applyBorder="1">
      <alignment vertical="top"/>
    </xf>
    <xf numFmtId="0" fontId="3" fillId="0" borderId="89" xfId="0" applyFont="1" applyBorder="1">
      <alignment vertical="top"/>
    </xf>
    <xf numFmtId="0" fontId="3" fillId="0" borderId="90" xfId="0" applyFont="1" applyBorder="1">
      <alignment vertical="top"/>
    </xf>
    <xf numFmtId="0" fontId="3" fillId="0" borderId="91" xfId="0" applyFont="1" applyBorder="1">
      <alignment vertical="top"/>
    </xf>
    <xf numFmtId="9" fontId="20" fillId="0" borderId="0" xfId="0" applyNumberFormat="1" applyFont="1" applyFill="1" applyBorder="1" applyAlignment="1">
      <alignment horizontal="right"/>
    </xf>
    <xf numFmtId="9" fontId="20" fillId="0" borderId="0" xfId="0" applyNumberFormat="1" applyFont="1" applyBorder="1">
      <alignment vertical="top"/>
    </xf>
    <xf numFmtId="9" fontId="13" fillId="0" borderId="0" xfId="0" applyNumberFormat="1" applyFont="1" applyBorder="1" applyAlignment="1"/>
    <xf numFmtId="0" fontId="11" fillId="2" borderId="69" xfId="0" applyFont="1" applyFill="1" applyBorder="1" applyAlignment="1"/>
    <xf numFmtId="0" fontId="13" fillId="2" borderId="0" xfId="0" applyFont="1" applyFill="1" applyBorder="1" applyAlignment="1">
      <alignment horizontal="left"/>
    </xf>
    <xf numFmtId="0" fontId="13" fillId="2" borderId="0" xfId="0" applyFont="1" applyFill="1" applyBorder="1" applyAlignment="1">
      <alignment horizontal="left" vertical="center"/>
    </xf>
    <xf numFmtId="9" fontId="11" fillId="2" borderId="0" xfId="0" applyNumberFormat="1" applyFont="1" applyFill="1" applyBorder="1" applyAlignment="1"/>
    <xf numFmtId="0" fontId="19" fillId="2" borderId="0" xfId="0" applyFont="1" applyFill="1" applyBorder="1" applyAlignment="1">
      <alignment horizontal="center"/>
    </xf>
    <xf numFmtId="9" fontId="19" fillId="2" borderId="0" xfId="0" applyNumberFormat="1" applyFont="1" applyFill="1" applyBorder="1" applyAlignment="1">
      <alignment horizontal="right" vertical="center"/>
    </xf>
    <xf numFmtId="9" fontId="8" fillId="2" borderId="97" xfId="0" applyNumberFormat="1" applyFont="1" applyFill="1" applyBorder="1" applyAlignment="1">
      <alignment vertical="center"/>
    </xf>
    <xf numFmtId="9" fontId="8" fillId="2" borderId="102" xfId="0" applyNumberFormat="1" applyFont="1" applyFill="1" applyBorder="1">
      <alignment vertical="top"/>
    </xf>
    <xf numFmtId="40" fontId="9" fillId="2" borderId="103" xfId="0" applyNumberFormat="1" applyFont="1" applyFill="1" applyBorder="1" applyAlignment="1">
      <alignment horizontal="center" vertical="top"/>
    </xf>
    <xf numFmtId="0" fontId="11" fillId="2" borderId="102" xfId="0" applyFont="1" applyFill="1" applyBorder="1">
      <alignment vertical="top"/>
    </xf>
    <xf numFmtId="0" fontId="1" fillId="2" borderId="100" xfId="0" applyFont="1" applyFill="1" applyBorder="1">
      <alignment vertical="top"/>
    </xf>
    <xf numFmtId="0" fontId="1" fillId="2" borderId="101" xfId="0" applyFont="1" applyFill="1" applyBorder="1">
      <alignment vertical="top"/>
    </xf>
    <xf numFmtId="9" fontId="2" fillId="0" borderId="0" xfId="0" applyNumberFormat="1" applyFont="1" applyFill="1" applyBorder="1" applyAlignment="1"/>
    <xf numFmtId="40" fontId="3" fillId="7" borderId="22" xfId="0" applyNumberFormat="1" applyFont="1" applyFill="1" applyBorder="1">
      <alignment vertical="top"/>
    </xf>
    <xf numFmtId="40" fontId="3" fillId="7" borderId="12" xfId="0" applyNumberFormat="1" applyFont="1" applyFill="1" applyBorder="1">
      <alignment vertical="top"/>
    </xf>
    <xf numFmtId="16" fontId="3" fillId="0" borderId="26" xfId="0" applyNumberFormat="1" applyFont="1" applyFill="1" applyBorder="1" applyAlignment="1"/>
    <xf numFmtId="40" fontId="49" fillId="0" borderId="0" xfId="0" applyNumberFormat="1" applyFont="1" applyFill="1" applyAlignment="1"/>
    <xf numFmtId="40" fontId="12" fillId="0" borderId="0" xfId="0" applyNumberFormat="1" applyFont="1" applyAlignment="1"/>
    <xf numFmtId="0" fontId="12" fillId="0" borderId="0" xfId="0" applyFont="1" applyAlignment="1">
      <alignment vertical="top" wrapText="1"/>
    </xf>
    <xf numFmtId="40" fontId="4" fillId="0" borderId="0" xfId="0" applyNumberFormat="1" applyFont="1" applyFill="1" applyBorder="1" applyAlignment="1"/>
    <xf numFmtId="40" fontId="47" fillId="7" borderId="12" xfId="0" applyNumberFormat="1" applyFont="1" applyFill="1" applyBorder="1">
      <alignment vertical="top"/>
    </xf>
    <xf numFmtId="40" fontId="52" fillId="8" borderId="25" xfId="0" applyNumberFormat="1" applyFont="1" applyFill="1" applyBorder="1">
      <alignment vertical="top"/>
    </xf>
    <xf numFmtId="40" fontId="24" fillId="7" borderId="22" xfId="0" applyNumberFormat="1" applyFont="1" applyFill="1" applyBorder="1">
      <alignment vertical="top"/>
    </xf>
    <xf numFmtId="40" fontId="3" fillId="7" borderId="51" xfId="0" applyNumberFormat="1" applyFont="1" applyFill="1" applyBorder="1">
      <alignment vertical="top"/>
    </xf>
    <xf numFmtId="40" fontId="52" fillId="8" borderId="25" xfId="0" applyNumberFormat="1" applyFont="1" applyFill="1" applyBorder="1" applyAlignment="1"/>
    <xf numFmtId="40" fontId="16" fillId="8" borderId="25" xfId="0" applyNumberFormat="1" applyFont="1" applyFill="1" applyBorder="1">
      <alignment vertical="top"/>
    </xf>
    <xf numFmtId="40" fontId="9" fillId="0" borderId="12" xfId="0" applyNumberFormat="1" applyFont="1" applyBorder="1" applyAlignment="1"/>
    <xf numFmtId="9" fontId="9" fillId="0" borderId="12" xfId="0" applyNumberFormat="1" applyFont="1" applyBorder="1" applyAlignment="1"/>
    <xf numFmtId="9" fontId="9" fillId="0" borderId="3" xfId="0" applyNumberFormat="1" applyFont="1" applyBorder="1">
      <alignment vertical="top"/>
    </xf>
    <xf numFmtId="9" fontId="9" fillId="0" borderId="27" xfId="0" applyNumberFormat="1" applyFont="1" applyBorder="1">
      <alignment vertical="top"/>
    </xf>
    <xf numFmtId="9" fontId="9" fillId="0" borderId="32" xfId="0" applyNumberFormat="1" applyFont="1" applyBorder="1">
      <alignment vertical="top"/>
    </xf>
    <xf numFmtId="164" fontId="32" fillId="8" borderId="0" xfId="0" applyNumberFormat="1" applyFont="1" applyFill="1" applyBorder="1" applyAlignment="1"/>
    <xf numFmtId="164" fontId="32" fillId="8" borderId="42" xfId="0" applyNumberFormat="1" applyFont="1" applyFill="1" applyBorder="1" applyAlignment="1"/>
    <xf numFmtId="40" fontId="16" fillId="8" borderId="25" xfId="0" applyNumberFormat="1" applyFont="1" applyFill="1" applyBorder="1" applyAlignment="1"/>
    <xf numFmtId="164" fontId="53" fillId="8" borderId="42" xfId="0" applyNumberFormat="1" applyFont="1" applyFill="1" applyBorder="1" applyAlignment="1"/>
    <xf numFmtId="164" fontId="54" fillId="8" borderId="42" xfId="0" applyNumberFormat="1" applyFont="1" applyFill="1" applyBorder="1" applyAlignment="1"/>
    <xf numFmtId="40" fontId="36" fillId="2" borderId="42" xfId="0" applyNumberFormat="1" applyFont="1" applyFill="1" applyBorder="1" applyAlignment="1"/>
    <xf numFmtId="40" fontId="36" fillId="7" borderId="42" xfId="0" applyNumberFormat="1" applyFont="1" applyFill="1" applyBorder="1" applyAlignment="1"/>
    <xf numFmtId="40" fontId="55" fillId="2" borderId="42" xfId="0" applyNumberFormat="1" applyFont="1" applyFill="1" applyBorder="1" applyAlignment="1"/>
    <xf numFmtId="40" fontId="32" fillId="9" borderId="42" xfId="0" applyNumberFormat="1" applyFont="1" applyFill="1" applyBorder="1" applyAlignment="1"/>
    <xf numFmtId="164" fontId="32" fillId="9" borderId="0" xfId="0" applyNumberFormat="1" applyFont="1" applyFill="1" applyBorder="1" applyAlignment="1"/>
    <xf numFmtId="40" fontId="10" fillId="2" borderId="13" xfId="0" applyNumberFormat="1" applyFont="1" applyFill="1" applyBorder="1" applyAlignment="1">
      <alignment horizontal="center" vertical="top"/>
    </xf>
    <xf numFmtId="40" fontId="10" fillId="2" borderId="12" xfId="0" applyNumberFormat="1" applyFont="1" applyFill="1" applyBorder="1" applyAlignment="1">
      <alignment horizontal="center" vertical="top"/>
    </xf>
    <xf numFmtId="40" fontId="10" fillId="2" borderId="18" xfId="0" applyNumberFormat="1" applyFont="1" applyFill="1" applyBorder="1" applyAlignment="1">
      <alignment horizontal="center" vertical="top"/>
    </xf>
    <xf numFmtId="40" fontId="56" fillId="9" borderId="13" xfId="0" applyNumberFormat="1" applyFont="1" applyFill="1" applyBorder="1" applyAlignment="1">
      <alignment horizontal="center" vertical="top"/>
    </xf>
    <xf numFmtId="40" fontId="56" fillId="9" borderId="12" xfId="0" applyNumberFormat="1" applyFont="1" applyFill="1" applyBorder="1" applyAlignment="1">
      <alignment horizontal="center" vertical="top"/>
    </xf>
    <xf numFmtId="0" fontId="0" fillId="10" borderId="5" xfId="0" applyFill="1" applyBorder="1">
      <alignment vertical="top"/>
    </xf>
    <xf numFmtId="0" fontId="20" fillId="10" borderId="7" xfId="0" applyFont="1" applyFill="1" applyBorder="1">
      <alignment vertical="top"/>
    </xf>
    <xf numFmtId="40" fontId="2" fillId="10" borderId="72" xfId="0" applyNumberFormat="1" applyFont="1" applyFill="1" applyBorder="1">
      <alignment vertical="top"/>
    </xf>
    <xf numFmtId="40" fontId="3" fillId="10" borderId="73" xfId="0" applyNumberFormat="1" applyFont="1" applyFill="1" applyBorder="1">
      <alignment vertical="top"/>
    </xf>
    <xf numFmtId="40" fontId="2" fillId="10" borderId="74" xfId="0" applyNumberFormat="1" applyFont="1" applyFill="1" applyBorder="1">
      <alignment vertical="top"/>
    </xf>
    <xf numFmtId="40" fontId="40" fillId="10" borderId="76" xfId="0" applyNumberFormat="1" applyFont="1" applyFill="1" applyBorder="1">
      <alignment vertical="top"/>
    </xf>
    <xf numFmtId="40" fontId="40" fillId="10" borderId="73" xfId="0" applyNumberFormat="1" applyFont="1" applyFill="1" applyBorder="1">
      <alignment vertical="top"/>
    </xf>
    <xf numFmtId="40" fontId="21" fillId="10" borderId="77" xfId="0" applyNumberFormat="1" applyFont="1" applyFill="1" applyBorder="1">
      <alignment vertical="top"/>
    </xf>
    <xf numFmtId="0" fontId="13" fillId="10" borderId="70" xfId="0" applyFont="1" applyFill="1" applyBorder="1">
      <alignment vertical="top"/>
    </xf>
    <xf numFmtId="0" fontId="2" fillId="10" borderId="105" xfId="0" applyNumberFormat="1" applyFont="1" applyFill="1" applyBorder="1" applyAlignment="1">
      <alignment horizontal="center"/>
    </xf>
    <xf numFmtId="0" fontId="20" fillId="10" borderId="106" xfId="0" applyFont="1" applyFill="1" applyBorder="1" applyAlignment="1">
      <alignment horizontal="center" vertical="center"/>
    </xf>
    <xf numFmtId="40" fontId="2" fillId="10" borderId="93" xfId="0" applyNumberFormat="1" applyFont="1" applyFill="1" applyBorder="1">
      <alignment vertical="top"/>
    </xf>
    <xf numFmtId="40" fontId="3" fillId="10" borderId="15" xfId="0" applyNumberFormat="1" applyFont="1" applyFill="1" applyBorder="1">
      <alignment vertical="top"/>
    </xf>
    <xf numFmtId="40" fontId="2" fillId="10" borderId="95" xfId="0" applyNumberFormat="1" applyFont="1" applyFill="1" applyBorder="1" applyAlignment="1">
      <alignment vertical="center"/>
    </xf>
    <xf numFmtId="40" fontId="56" fillId="8" borderId="13" xfId="0" applyNumberFormat="1" applyFont="1" applyFill="1" applyBorder="1" applyAlignment="1">
      <alignment horizontal="center" vertical="top"/>
    </xf>
    <xf numFmtId="40" fontId="56" fillId="8" borderId="12" xfId="0" applyNumberFormat="1" applyFont="1" applyFill="1" applyBorder="1" applyAlignment="1">
      <alignment horizontal="center" vertical="top"/>
    </xf>
    <xf numFmtId="40" fontId="23" fillId="0" borderId="81" xfId="0" applyNumberFormat="1" applyFont="1" applyFill="1" applyBorder="1" applyAlignment="1"/>
    <xf numFmtId="40" fontId="25" fillId="2" borderId="44" xfId="0" applyNumberFormat="1" applyFont="1" applyFill="1" applyBorder="1">
      <alignment vertical="top"/>
    </xf>
    <xf numFmtId="0" fontId="48" fillId="0" borderId="41" xfId="0" applyFont="1" applyBorder="1" applyAlignment="1"/>
    <xf numFmtId="0" fontId="48" fillId="0" borderId="0" xfId="0" applyFont="1" applyBorder="1" applyAlignment="1"/>
    <xf numFmtId="9" fontId="20" fillId="0" borderId="0" xfId="0" applyNumberFormat="1" applyFont="1" applyBorder="1" applyAlignment="1"/>
    <xf numFmtId="164" fontId="31" fillId="0" borderId="0" xfId="0" applyNumberFormat="1" applyFont="1" applyFill="1" applyBorder="1" applyAlignment="1"/>
    <xf numFmtId="0" fontId="15" fillId="0" borderId="0" xfId="0" applyFont="1" applyBorder="1" applyAlignment="1"/>
    <xf numFmtId="0" fontId="12" fillId="2" borderId="98" xfId="0" applyNumberFormat="1" applyFont="1" applyFill="1" applyBorder="1" applyAlignment="1">
      <alignment horizontal="center"/>
    </xf>
    <xf numFmtId="167" fontId="1" fillId="2" borderId="0" xfId="0" applyNumberFormat="1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/>
    </xf>
    <xf numFmtId="0" fontId="1" fillId="2" borderId="102" xfId="0" applyFont="1" applyFill="1" applyBorder="1" applyAlignment="1">
      <alignment horizontal="center" vertical="top"/>
    </xf>
    <xf numFmtId="0" fontId="1" fillId="2" borderId="104" xfId="0" applyFont="1" applyFill="1" applyBorder="1">
      <alignment vertical="top"/>
    </xf>
    <xf numFmtId="40" fontId="2" fillId="10" borderId="107" xfId="0" applyNumberFormat="1" applyFont="1" applyFill="1" applyBorder="1">
      <alignment vertical="top"/>
    </xf>
    <xf numFmtId="40" fontId="3" fillId="10" borderId="108" xfId="0" applyNumberFormat="1" applyFont="1" applyFill="1" applyBorder="1">
      <alignment vertical="top"/>
    </xf>
    <xf numFmtId="40" fontId="2" fillId="10" borderId="109" xfId="0" applyNumberFormat="1" applyFont="1" applyFill="1" applyBorder="1" applyAlignment="1">
      <alignment vertical="center"/>
    </xf>
    <xf numFmtId="11" fontId="10" fillId="10" borderId="98" xfId="0" applyNumberFormat="1" applyFont="1" applyFill="1" applyBorder="1" applyAlignment="1">
      <alignment horizontal="center" vertical="center"/>
    </xf>
    <xf numFmtId="11" fontId="10" fillId="10" borderId="99" xfId="0" applyNumberFormat="1" applyFont="1" applyFill="1" applyBorder="1" applyAlignment="1">
      <alignment horizontal="center" vertical="center"/>
    </xf>
    <xf numFmtId="0" fontId="0" fillId="2" borderId="8" xfId="0" applyFill="1" applyBorder="1">
      <alignment vertical="top"/>
    </xf>
    <xf numFmtId="0" fontId="20" fillId="2" borderId="0" xfId="0" applyFont="1" applyFill="1" applyBorder="1">
      <alignment vertical="top"/>
    </xf>
    <xf numFmtId="9" fontId="13" fillId="2" borderId="0" xfId="0" applyNumberFormat="1" applyFont="1" applyFill="1" applyBorder="1">
      <alignment vertical="top"/>
    </xf>
    <xf numFmtId="0" fontId="13" fillId="2" borderId="0" xfId="0" applyFont="1" applyFill="1" applyBorder="1">
      <alignment vertical="top"/>
    </xf>
    <xf numFmtId="0" fontId="13" fillId="2" borderId="8" xfId="0" applyFont="1" applyFill="1" applyBorder="1">
      <alignment vertical="top"/>
    </xf>
    <xf numFmtId="0" fontId="13" fillId="2" borderId="0" xfId="0" applyFont="1" applyFill="1" applyBorder="1" applyAlignment="1">
      <alignment horizontal="left" vertical="top"/>
    </xf>
    <xf numFmtId="0" fontId="20" fillId="2" borderId="0" xfId="0" applyFont="1" applyFill="1" applyBorder="1" applyAlignment="1">
      <alignment horizontal="center"/>
    </xf>
    <xf numFmtId="0" fontId="20" fillId="2" borderId="0" xfId="0" applyFont="1" applyFill="1" applyBorder="1" applyAlignment="1"/>
    <xf numFmtId="9" fontId="20" fillId="2" borderId="0" xfId="0" applyNumberFormat="1" applyFont="1" applyFill="1" applyBorder="1" applyAlignment="1"/>
    <xf numFmtId="0" fontId="13" fillId="2" borderId="0" xfId="0" applyFont="1" applyFill="1" applyBorder="1" applyAlignment="1">
      <alignment horizontal="center" vertical="top"/>
    </xf>
    <xf numFmtId="0" fontId="11" fillId="2" borderId="0" xfId="0" applyFont="1" applyFill="1" applyBorder="1" applyAlignment="1">
      <alignment horizontal="center" vertical="top"/>
    </xf>
    <xf numFmtId="0" fontId="13" fillId="2" borderId="75" xfId="0" applyFont="1" applyFill="1" applyBorder="1">
      <alignment vertical="top"/>
    </xf>
    <xf numFmtId="0" fontId="33" fillId="2" borderId="41" xfId="0" applyFont="1" applyFill="1" applyBorder="1">
      <alignment vertical="top"/>
    </xf>
    <xf numFmtId="0" fontId="11" fillId="2" borderId="41" xfId="0" applyFont="1" applyFill="1" applyBorder="1" applyAlignment="1"/>
    <xf numFmtId="0" fontId="11" fillId="2" borderId="41" xfId="0" applyFont="1" applyFill="1" applyBorder="1" applyAlignment="1">
      <alignment horizontal="center"/>
    </xf>
    <xf numFmtId="0" fontId="21" fillId="2" borderId="0" xfId="0" applyFont="1" applyFill="1" applyBorder="1" applyAlignment="1"/>
    <xf numFmtId="0" fontId="11" fillId="2" borderId="0" xfId="0" applyFont="1" applyFill="1" applyBorder="1" applyAlignment="1"/>
    <xf numFmtId="0" fontId="11" fillId="2" borderId="0" xfId="0" applyFont="1" applyFill="1" applyBorder="1" applyAlignment="1">
      <alignment horizontal="center"/>
    </xf>
    <xf numFmtId="0" fontId="39" fillId="2" borderId="71" xfId="0" applyFont="1" applyFill="1" applyBorder="1">
      <alignment vertical="top"/>
    </xf>
    <xf numFmtId="9" fontId="39" fillId="2" borderId="71" xfId="0" applyNumberFormat="1" applyFont="1" applyFill="1" applyBorder="1">
      <alignment vertical="top"/>
    </xf>
    <xf numFmtId="40" fontId="3" fillId="2" borderId="78" xfId="0" applyNumberFormat="1" applyFont="1" applyFill="1" applyBorder="1" applyAlignment="1">
      <alignment horizontal="center" vertical="top"/>
    </xf>
    <xf numFmtId="9" fontId="0" fillId="2" borderId="69" xfId="0" applyNumberFormat="1" applyFill="1" applyBorder="1">
      <alignment vertical="top"/>
    </xf>
    <xf numFmtId="0" fontId="0" fillId="2" borderId="69" xfId="0" applyFill="1" applyBorder="1">
      <alignment vertical="top"/>
    </xf>
    <xf numFmtId="40" fontId="4" fillId="0" borderId="0" xfId="0" applyNumberFormat="1" applyFont="1" applyFill="1" applyBorder="1">
      <alignment vertical="top"/>
    </xf>
    <xf numFmtId="0" fontId="8" fillId="2" borderId="92" xfId="0" applyFont="1" applyFill="1" applyBorder="1">
      <alignment vertical="top"/>
    </xf>
    <xf numFmtId="0" fontId="13" fillId="2" borderId="94" xfId="0" applyFont="1" applyFill="1" applyBorder="1">
      <alignment vertical="top"/>
    </xf>
    <xf numFmtId="0" fontId="12" fillId="2" borderId="94" xfId="0" applyFont="1" applyFill="1" applyBorder="1">
      <alignment vertical="top"/>
    </xf>
    <xf numFmtId="0" fontId="12" fillId="2" borderId="96" xfId="0" applyFont="1" applyFill="1" applyBorder="1">
      <alignment vertical="top"/>
    </xf>
    <xf numFmtId="0" fontId="39" fillId="0" borderId="0" xfId="0" applyFont="1" applyFill="1" applyBorder="1">
      <alignment vertical="top"/>
    </xf>
    <xf numFmtId="9" fontId="39" fillId="0" borderId="0" xfId="0" applyNumberFormat="1" applyFont="1" applyFill="1" applyBorder="1">
      <alignment vertical="top"/>
    </xf>
    <xf numFmtId="40" fontId="3" fillId="0" borderId="0" xfId="0" applyNumberFormat="1" applyFont="1" applyFill="1" applyBorder="1" applyAlignment="1">
      <alignment horizontal="center" vertical="top"/>
    </xf>
    <xf numFmtId="0" fontId="8" fillId="0" borderId="0" xfId="0" applyNumberFormat="1" applyFont="1" applyFill="1">
      <alignment vertical="top"/>
    </xf>
    <xf numFmtId="0" fontId="11" fillId="0" borderId="0" xfId="0" applyNumberFormat="1" applyFont="1" applyFill="1" applyBorder="1">
      <alignment vertical="top"/>
    </xf>
    <xf numFmtId="9" fontId="8" fillId="0" borderId="0" xfId="0" applyNumberFormat="1" applyFont="1" applyFill="1">
      <alignment vertical="top"/>
    </xf>
    <xf numFmtId="0" fontId="9" fillId="0" borderId="0" xfId="0" applyNumberFormat="1" applyFont="1" applyFill="1">
      <alignment vertical="top"/>
    </xf>
    <xf numFmtId="0" fontId="11" fillId="0" borderId="0" xfId="0" applyNumberFormat="1" applyFont="1" applyFill="1">
      <alignment vertical="top"/>
    </xf>
    <xf numFmtId="0" fontId="2" fillId="4" borderId="18" xfId="0" applyFont="1" applyFill="1" applyBorder="1" applyAlignment="1">
      <alignment horizontal="center" vertical="top"/>
    </xf>
    <xf numFmtId="0" fontId="16" fillId="8" borderId="18" xfId="0" applyFont="1" applyFill="1" applyBorder="1" applyAlignment="1">
      <alignment horizontal="center" vertical="top"/>
    </xf>
    <xf numFmtId="40" fontId="16" fillId="9" borderId="18" xfId="0" applyNumberFormat="1" applyFont="1" applyFill="1" applyBorder="1" applyAlignment="1">
      <alignment horizontal="center" vertical="top"/>
    </xf>
    <xf numFmtId="40" fontId="16" fillId="8" borderId="18" xfId="0" applyNumberFormat="1" applyFont="1" applyFill="1" applyBorder="1" applyAlignment="1">
      <alignment horizontal="center" vertical="top"/>
    </xf>
    <xf numFmtId="164" fontId="53" fillId="8" borderId="0" xfId="0" applyNumberFormat="1" applyFont="1" applyFill="1" applyBorder="1" applyAlignment="1"/>
    <xf numFmtId="40" fontId="3" fillId="0" borderId="63" xfId="0" applyNumberFormat="1" applyFont="1" applyFill="1" applyBorder="1" applyAlignment="1"/>
    <xf numFmtId="40" fontId="3" fillId="11" borderId="24" xfId="0" applyNumberFormat="1" applyFont="1" applyFill="1" applyBorder="1" applyAlignment="1"/>
    <xf numFmtId="40" fontId="3" fillId="11" borderId="0" xfId="0" applyNumberFormat="1" applyFont="1" applyFill="1" applyAlignment="1"/>
    <xf numFmtId="40" fontId="3" fillId="11" borderId="26" xfId="0" applyNumberFormat="1" applyFont="1" applyFill="1" applyBorder="1" applyAlignment="1"/>
    <xf numFmtId="40" fontId="47" fillId="7" borderId="22" xfId="0" applyNumberFormat="1" applyFont="1" applyFill="1" applyBorder="1">
      <alignment vertical="top"/>
    </xf>
    <xf numFmtId="40" fontId="3" fillId="0" borderId="40" xfId="0" applyNumberFormat="1" applyFont="1" applyFill="1" applyBorder="1">
      <alignment vertical="top"/>
    </xf>
    <xf numFmtId="40" fontId="24" fillId="0" borderId="12" xfId="0" applyNumberFormat="1" applyFont="1" applyFill="1" applyBorder="1">
      <alignment vertical="top"/>
    </xf>
    <xf numFmtId="40" fontId="3" fillId="0" borderId="0" xfId="0" applyNumberFormat="1" applyFont="1" applyFill="1" applyAlignment="1"/>
    <xf numFmtId="40" fontId="42" fillId="12" borderId="26" xfId="0" applyNumberFormat="1" applyFont="1" applyFill="1" applyBorder="1" applyAlignment="1"/>
    <xf numFmtId="40" fontId="3" fillId="12" borderId="0" xfId="0" applyNumberFormat="1" applyFont="1" applyFill="1" applyAlignment="1"/>
    <xf numFmtId="40" fontId="3" fillId="12" borderId="26" xfId="0" applyNumberFormat="1" applyFont="1" applyFill="1" applyBorder="1" applyAlignment="1"/>
    <xf numFmtId="40" fontId="3" fillId="0" borderId="0" xfId="0" applyNumberFormat="1" applyFont="1" applyFill="1" applyBorder="1" applyAlignment="1"/>
    <xf numFmtId="40" fontId="57" fillId="13" borderId="24" xfId="0" applyNumberFormat="1" applyFont="1" applyFill="1" applyBorder="1" applyAlignment="1"/>
    <xf numFmtId="0" fontId="19" fillId="0" borderId="41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40" fontId="57" fillId="12" borderId="26" xfId="0" applyNumberFormat="1" applyFont="1" applyFill="1" applyBorder="1" applyAlignment="1"/>
    <xf numFmtId="40" fontId="3" fillId="13" borderId="26" xfId="0" applyNumberFormat="1" applyFont="1" applyFill="1" applyBorder="1" applyAlignment="1"/>
    <xf numFmtId="40" fontId="3" fillId="13" borderId="0" xfId="0" applyNumberFormat="1" applyFont="1" applyFill="1" applyAlignment="1"/>
    <xf numFmtId="0" fontId="8" fillId="0" borderId="110" xfId="0" applyFont="1" applyBorder="1">
      <alignment vertical="top"/>
    </xf>
    <xf numFmtId="0" fontId="9" fillId="0" borderId="111" xfId="0" applyFont="1" applyBorder="1">
      <alignment vertical="top"/>
    </xf>
    <xf numFmtId="0" fontId="9" fillId="0" borderId="111" xfId="0" applyFont="1" applyFill="1" applyBorder="1">
      <alignment vertical="top"/>
    </xf>
    <xf numFmtId="9" fontId="9" fillId="0" borderId="111" xfId="0" applyNumberFormat="1" applyFont="1" applyBorder="1">
      <alignment vertical="top"/>
    </xf>
    <xf numFmtId="40" fontId="9" fillId="0" borderId="111" xfId="0" applyNumberFormat="1" applyFont="1" applyBorder="1">
      <alignment vertical="top"/>
    </xf>
    <xf numFmtId="40" fontId="4" fillId="0" borderId="111" xfId="0" applyNumberFormat="1" applyFont="1" applyBorder="1">
      <alignment vertical="top"/>
    </xf>
    <xf numFmtId="40" fontId="4" fillId="0" borderId="112" xfId="0" applyNumberFormat="1" applyFont="1" applyFill="1" applyBorder="1">
      <alignment vertical="top"/>
    </xf>
    <xf numFmtId="39" fontId="11" fillId="0" borderId="113" xfId="0" applyNumberFormat="1" applyFont="1" applyBorder="1">
      <alignment vertical="top"/>
    </xf>
    <xf numFmtId="0" fontId="8" fillId="0" borderId="114" xfId="0" applyFont="1" applyBorder="1">
      <alignment vertical="top"/>
    </xf>
    <xf numFmtId="39" fontId="11" fillId="0" borderId="115" xfId="0" applyNumberFormat="1" applyFont="1" applyBorder="1">
      <alignment vertical="top"/>
    </xf>
    <xf numFmtId="0" fontId="12" fillId="0" borderId="114" xfId="0" applyFont="1" applyBorder="1">
      <alignment vertical="top"/>
    </xf>
    <xf numFmtId="39" fontId="13" fillId="0" borderId="115" xfId="0" applyNumberFormat="1" applyFont="1" applyBorder="1">
      <alignment vertical="top"/>
    </xf>
    <xf numFmtId="0" fontId="13" fillId="0" borderId="114" xfId="0" applyFont="1" applyBorder="1">
      <alignment vertical="top"/>
    </xf>
    <xf numFmtId="0" fontId="11" fillId="0" borderId="114" xfId="0" applyFont="1" applyBorder="1">
      <alignment vertical="top"/>
    </xf>
    <xf numFmtId="0" fontId="15" fillId="0" borderId="114" xfId="0" applyFont="1" applyBorder="1" applyAlignment="1"/>
    <xf numFmtId="39" fontId="15" fillId="0" borderId="115" xfId="0" applyNumberFormat="1" applyFont="1" applyBorder="1">
      <alignment vertical="top"/>
    </xf>
    <xf numFmtId="0" fontId="38" fillId="0" borderId="114" xfId="0" applyFont="1" applyBorder="1" applyAlignment="1"/>
    <xf numFmtId="0" fontId="0" fillId="0" borderId="115" xfId="0" applyFill="1" applyBorder="1">
      <alignment vertical="top"/>
    </xf>
    <xf numFmtId="0" fontId="0" fillId="0" borderId="116" xfId="0" applyBorder="1">
      <alignment vertical="top"/>
    </xf>
    <xf numFmtId="0" fontId="0" fillId="0" borderId="117" xfId="0" applyBorder="1">
      <alignment vertical="top"/>
    </xf>
    <xf numFmtId="0" fontId="0" fillId="0" borderId="117" xfId="0" applyBorder="1" applyAlignment="1"/>
    <xf numFmtId="0" fontId="33" fillId="0" borderId="117" xfId="0" applyFont="1" applyBorder="1" applyAlignment="1">
      <alignment horizontal="left"/>
    </xf>
    <xf numFmtId="9" fontId="35" fillId="0" borderId="117" xfId="0" applyNumberFormat="1" applyFont="1" applyBorder="1" applyAlignment="1"/>
    <xf numFmtId="40" fontId="36" fillId="0" borderId="117" xfId="0" applyNumberFormat="1" applyFont="1" applyFill="1" applyBorder="1" applyAlignment="1"/>
    <xf numFmtId="40" fontId="37" fillId="0" borderId="117" xfId="0" applyNumberFormat="1" applyFont="1" applyFill="1" applyBorder="1" applyAlignment="1"/>
    <xf numFmtId="0" fontId="34" fillId="0" borderId="117" xfId="0" applyFont="1" applyBorder="1">
      <alignment vertical="top"/>
    </xf>
    <xf numFmtId="0" fontId="0" fillId="0" borderId="117" xfId="0" applyFill="1" applyBorder="1" applyAlignment="1"/>
    <xf numFmtId="40" fontId="23" fillId="0" borderId="117" xfId="0" applyNumberFormat="1" applyFont="1" applyFill="1" applyBorder="1" applyAlignment="1"/>
    <xf numFmtId="0" fontId="15" fillId="0" borderId="117" xfId="0" applyFont="1" applyBorder="1" applyAlignment="1">
      <alignment horizontal="right"/>
    </xf>
    <xf numFmtId="0" fontId="0" fillId="0" borderId="118" xfId="0" applyFill="1" applyBorder="1">
      <alignment vertical="top"/>
    </xf>
  </cellXfs>
  <cellStyles count="2">
    <cellStyle name="Normal" xfId="0" builtinId="0"/>
    <cellStyle name="Normal 2" xfId="1" xr:uid="{D5946683-23E6-CA40-BDB5-5300A28876D0}"/>
  </cellStyles>
  <dxfs count="0"/>
  <tableStyles count="0" defaultTableStyle="TableStyleMedium2" defaultPivotStyle="PivotStyleLight16"/>
  <colors>
    <mruColors>
      <color rgb="FFFFDA00"/>
      <color rgb="FFF8F8B9"/>
      <color rgb="FFF1F2B5"/>
      <color rgb="FF00C99F"/>
      <color rgb="FF00FFD5"/>
      <color rgb="FFFFDFA8"/>
      <color rgb="FFFFD6A0"/>
      <color rgb="FF9F9EA0"/>
      <color rgb="FFE2AECB"/>
      <color rgb="FFFFC41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r%20Philip%20Robert\Documents\Plaistow%20&amp;%20Ifold%20%20Parish%20Coucil\Budget%20v%20Projected%20Forecast%202018_19_12.03.2019_PRCL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-16 Budget Comparison"/>
      <sheetName val="Budget-Forecast Comparison"/>
      <sheetName val="Sheet1"/>
      <sheetName val="Budget-Forecast Comprison"/>
    </sheetNames>
    <sheetDataSet>
      <sheetData sheetId="0" refreshError="1"/>
      <sheetData sheetId="1" refreshError="1">
        <row r="3">
          <cell r="O3" t="str">
            <v>AS AT 12TH MARCH 2019</v>
          </cell>
        </row>
        <row r="19">
          <cell r="M19">
            <v>200</v>
          </cell>
        </row>
        <row r="20">
          <cell r="M20">
            <v>300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91AB9-0973-4F0E-829E-DFF5BF71D8B2}">
  <dimension ref="A1:HX175"/>
  <sheetViews>
    <sheetView topLeftCell="B97" zoomScale="90" zoomScaleNormal="90" zoomScaleSheetLayoutView="90" workbookViewId="0">
      <selection activeCell="J22" sqref="J22"/>
    </sheetView>
  </sheetViews>
  <sheetFormatPr defaultColWidth="11" defaultRowHeight="19.95" customHeight="1"/>
  <cols>
    <col min="1" max="1" width="11.69921875" style="1" hidden="1" customWidth="1"/>
    <col min="2" max="2" width="2.796875" style="1" customWidth="1"/>
    <col min="3" max="3" width="1.69921875" style="1" customWidth="1"/>
    <col min="4" max="4" width="8.19921875" style="2" customWidth="1"/>
    <col min="5" max="5" width="1.296875" style="2" customWidth="1"/>
    <col min="6" max="6" width="63.69921875" style="2" customWidth="1"/>
    <col min="7" max="7" width="6.69921875" style="286" customWidth="1"/>
    <col min="8" max="8" width="24.19921875" style="2" customWidth="1"/>
    <col min="9" max="9" width="7.5" style="2" bestFit="1" customWidth="1"/>
    <col min="10" max="10" width="21.5" style="2" customWidth="1"/>
    <col min="11" max="11" width="7.5" style="286" customWidth="1"/>
    <col min="12" max="12" width="26.296875" style="2" customWidth="1"/>
    <col min="13" max="13" width="2.19921875" style="2" customWidth="1"/>
    <col min="14" max="14" width="75.5" style="2" customWidth="1"/>
    <col min="15" max="15" width="14.19921875" style="2" customWidth="1"/>
    <col min="16" max="16" width="1.5" customWidth="1"/>
    <col min="17" max="17" width="14.5" style="2" customWidth="1"/>
    <col min="18" max="18" width="14.296875" style="2" customWidth="1"/>
    <col min="19" max="19" width="3" style="2" customWidth="1"/>
    <col min="20" max="20" width="65.69921875" style="2" customWidth="1"/>
    <col min="21" max="232" width="10.19921875" style="2" customWidth="1"/>
    <col min="233" max="16384" width="11" style="1"/>
  </cols>
  <sheetData>
    <row r="1" spans="1:33" ht="19.95" customHeight="1" thickBot="1"/>
    <row r="2" spans="1:33" ht="4.95" customHeight="1" thickTop="1" thickBot="1">
      <c r="A2" s="3"/>
      <c r="B2" s="3"/>
      <c r="C2" s="4"/>
      <c r="D2" s="5"/>
      <c r="E2" s="5"/>
      <c r="F2" s="5"/>
      <c r="G2" s="287"/>
      <c r="H2" s="5"/>
      <c r="I2" s="5"/>
      <c r="J2" s="5"/>
      <c r="K2" s="287"/>
      <c r="L2" s="5"/>
      <c r="M2" s="5"/>
      <c r="N2" s="5"/>
      <c r="O2" s="5"/>
      <c r="P2" s="130"/>
    </row>
    <row r="3" spans="1:33" s="2" customFormat="1" ht="19.95" customHeight="1" thickBot="1">
      <c r="A3" s="7"/>
      <c r="B3" s="7"/>
      <c r="C3" s="7"/>
      <c r="D3" s="8" t="s">
        <v>0</v>
      </c>
      <c r="E3" s="9"/>
      <c r="F3" s="9"/>
      <c r="G3" s="366"/>
      <c r="H3" s="159"/>
      <c r="I3" s="10"/>
      <c r="J3" s="10"/>
      <c r="K3" s="341"/>
      <c r="L3" s="11"/>
      <c r="M3" s="11"/>
      <c r="N3" s="12" t="s">
        <v>122</v>
      </c>
      <c r="O3" s="131"/>
      <c r="P3" s="132"/>
    </row>
    <row r="4" spans="1:33" s="2" customFormat="1" ht="25.05" customHeight="1" thickTop="1">
      <c r="A4" s="7"/>
      <c r="B4" s="7"/>
      <c r="C4" s="7"/>
      <c r="D4" s="13"/>
      <c r="E4" s="13"/>
      <c r="F4" s="14" t="s">
        <v>119</v>
      </c>
      <c r="G4" s="288"/>
      <c r="H4" s="11"/>
      <c r="I4" s="11"/>
      <c r="J4" s="11"/>
      <c r="K4" s="288"/>
      <c r="L4" s="11"/>
      <c r="M4" s="11"/>
      <c r="N4" s="120" t="s">
        <v>160</v>
      </c>
      <c r="O4" s="139"/>
      <c r="P4" s="133"/>
      <c r="Q4" s="387" t="s">
        <v>68</v>
      </c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1"/>
      <c r="AG4" s="121"/>
    </row>
    <row r="5" spans="1:33" s="23" customFormat="1" ht="16.05" customHeight="1">
      <c r="A5" s="15"/>
      <c r="B5" s="15"/>
      <c r="C5" s="15"/>
      <c r="D5" s="16"/>
      <c r="E5" s="232"/>
      <c r="F5" s="17"/>
      <c r="G5" s="289"/>
      <c r="H5" s="20" t="s">
        <v>106</v>
      </c>
      <c r="I5" s="18"/>
      <c r="J5" s="367" t="s">
        <v>1</v>
      </c>
      <c r="K5" s="289"/>
      <c r="L5" s="468" t="s">
        <v>2</v>
      </c>
      <c r="M5" s="21"/>
      <c r="N5" s="22"/>
      <c r="O5" s="19"/>
      <c r="P5" s="134"/>
      <c r="Q5" s="388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2"/>
      <c r="AC5" s="122"/>
      <c r="AD5" s="122"/>
      <c r="AE5" s="122"/>
      <c r="AF5" s="122"/>
      <c r="AG5" s="122"/>
    </row>
    <row r="6" spans="1:33" s="23" customFormat="1" ht="16.05" customHeight="1">
      <c r="A6" s="15"/>
      <c r="B6" s="15"/>
      <c r="C6" s="15"/>
      <c r="D6" s="24" t="s">
        <v>3</v>
      </c>
      <c r="E6" s="233"/>
      <c r="F6" s="25" t="s">
        <v>4</v>
      </c>
      <c r="G6" s="290"/>
      <c r="H6" s="27" t="s">
        <v>5</v>
      </c>
      <c r="I6" s="18"/>
      <c r="J6" s="368" t="s">
        <v>71</v>
      </c>
      <c r="K6" s="290"/>
      <c r="L6" s="469" t="s">
        <v>6</v>
      </c>
      <c r="M6" s="21"/>
      <c r="N6" s="28" t="s">
        <v>7</v>
      </c>
      <c r="O6" s="26" t="s">
        <v>72</v>
      </c>
      <c r="P6" s="134"/>
      <c r="Q6" s="388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</row>
    <row r="7" spans="1:33" s="23" customFormat="1" ht="16.05" customHeight="1">
      <c r="A7" s="15"/>
      <c r="B7" s="15"/>
      <c r="C7" s="15"/>
      <c r="D7" s="29"/>
      <c r="E7" s="234"/>
      <c r="F7" s="30"/>
      <c r="G7" s="289"/>
      <c r="H7" s="523" t="s">
        <v>120</v>
      </c>
      <c r="I7" s="18"/>
      <c r="J7" s="369" t="s">
        <v>121</v>
      </c>
      <c r="K7" s="289"/>
      <c r="L7" s="524" t="s">
        <v>120</v>
      </c>
      <c r="M7" s="21"/>
      <c r="N7" s="22"/>
      <c r="O7" s="26"/>
      <c r="P7" s="134"/>
      <c r="Q7" s="388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</row>
    <row r="8" spans="1:33" s="23" customFormat="1" ht="16.95" customHeight="1">
      <c r="A8" s="15"/>
      <c r="B8" s="15"/>
      <c r="C8" s="15"/>
      <c r="D8" s="24"/>
      <c r="E8" s="233"/>
      <c r="F8" s="31" t="s">
        <v>89</v>
      </c>
      <c r="G8" s="291"/>
      <c r="H8" s="114"/>
      <c r="I8" s="32"/>
      <c r="J8" s="32"/>
      <c r="K8" s="291"/>
      <c r="L8" s="32"/>
      <c r="M8" s="22"/>
      <c r="N8" s="124"/>
      <c r="O8" s="149"/>
      <c r="P8" s="134"/>
      <c r="Q8" s="389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</row>
    <row r="9" spans="1:33" s="40" customFormat="1" ht="16.95" customHeight="1">
      <c r="A9" s="33"/>
      <c r="B9" s="33"/>
      <c r="C9" s="33"/>
      <c r="D9" s="34">
        <v>4101</v>
      </c>
      <c r="E9" s="230"/>
      <c r="F9" s="35" t="s">
        <v>8</v>
      </c>
      <c r="G9" s="292"/>
      <c r="H9" s="194">
        <v>39000</v>
      </c>
      <c r="I9" s="36"/>
      <c r="J9" s="37">
        <v>9282</v>
      </c>
      <c r="K9" s="292"/>
      <c r="L9" s="532">
        <v>44000</v>
      </c>
      <c r="M9" s="38"/>
      <c r="N9" s="529" t="s">
        <v>174</v>
      </c>
      <c r="O9" s="126">
        <f>L9-H9</f>
        <v>5000</v>
      </c>
      <c r="P9" s="135"/>
      <c r="Q9" s="390" t="s">
        <v>69</v>
      </c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</row>
    <row r="10" spans="1:33" s="40" customFormat="1" ht="16.95" customHeight="1">
      <c r="A10" s="33"/>
      <c r="B10" s="33"/>
      <c r="C10" s="33"/>
      <c r="D10" s="34">
        <v>4102</v>
      </c>
      <c r="E10" s="230"/>
      <c r="F10" s="35" t="s">
        <v>9</v>
      </c>
      <c r="G10" s="292"/>
      <c r="H10" s="228">
        <v>500</v>
      </c>
      <c r="I10" s="36"/>
      <c r="J10" s="36">
        <v>285</v>
      </c>
      <c r="K10" s="292"/>
      <c r="L10" s="428">
        <v>500</v>
      </c>
      <c r="M10" s="10"/>
      <c r="N10" s="124"/>
      <c r="O10" s="127">
        <f>L10-H10</f>
        <v>0</v>
      </c>
      <c r="P10" s="135"/>
      <c r="Q10" s="390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</row>
    <row r="11" spans="1:33" s="40" customFormat="1" ht="16.95" customHeight="1">
      <c r="A11" s="33"/>
      <c r="B11" s="33"/>
      <c r="C11" s="33"/>
      <c r="D11" s="196">
        <v>4103</v>
      </c>
      <c r="E11" s="235"/>
      <c r="F11" s="197" t="s">
        <v>75</v>
      </c>
      <c r="G11" s="292"/>
      <c r="H11" s="194">
        <v>750</v>
      </c>
      <c r="I11" s="36"/>
      <c r="J11" s="36">
        <v>317</v>
      </c>
      <c r="K11" s="292"/>
      <c r="L11" s="428">
        <v>750</v>
      </c>
      <c r="M11" s="10"/>
      <c r="N11" s="124"/>
      <c r="O11" s="127">
        <f>L11-H11</f>
        <v>0</v>
      </c>
      <c r="P11" s="135"/>
      <c r="Q11" s="390"/>
      <c r="R11" s="123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  <c r="AG11" s="123"/>
    </row>
    <row r="12" spans="1:33" s="40" customFormat="1" ht="16.95" customHeight="1">
      <c r="A12" s="33"/>
      <c r="B12" s="33"/>
      <c r="C12" s="33"/>
      <c r="D12" s="41"/>
      <c r="E12" s="173"/>
      <c r="F12" s="42"/>
      <c r="G12" s="291">
        <f>H12/H90</f>
        <v>0.36457085074442197</v>
      </c>
      <c r="H12" s="429">
        <f>SUM(H9:H11)</f>
        <v>40250</v>
      </c>
      <c r="I12" s="44"/>
      <c r="J12" s="45">
        <f>SUM(J9:J11)</f>
        <v>9884</v>
      </c>
      <c r="K12" s="291">
        <f>L12/L90</f>
        <v>0.40651582429101396</v>
      </c>
      <c r="L12" s="433">
        <f>SUM(L9:L11)</f>
        <v>45250</v>
      </c>
      <c r="M12" s="46"/>
      <c r="N12" s="47"/>
      <c r="O12" s="43">
        <f>SUM(O9:O10)</f>
        <v>5000</v>
      </c>
      <c r="P12" s="135"/>
      <c r="Q12" s="390"/>
      <c r="R12" s="123"/>
      <c r="S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</row>
    <row r="13" spans="1:33" s="23" customFormat="1" ht="16.95" customHeight="1">
      <c r="A13" s="15"/>
      <c r="B13" s="15"/>
      <c r="C13" s="15"/>
      <c r="D13" s="24"/>
      <c r="E13" s="233"/>
      <c r="F13" s="31" t="s">
        <v>10</v>
      </c>
      <c r="G13" s="291"/>
      <c r="H13" s="114"/>
      <c r="I13" s="32"/>
      <c r="J13" s="32"/>
      <c r="K13" s="291"/>
      <c r="L13" s="32"/>
      <c r="M13" s="22"/>
      <c r="N13" s="48"/>
      <c r="O13" s="114"/>
      <c r="P13" s="134"/>
      <c r="Q13" s="388"/>
      <c r="R13" s="122"/>
      <c r="S13" s="122"/>
      <c r="T13" s="391" t="s">
        <v>113</v>
      </c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</row>
    <row r="14" spans="1:33" s="40" customFormat="1" ht="16.95" customHeight="1">
      <c r="A14" s="33"/>
      <c r="B14" s="33"/>
      <c r="C14" s="33"/>
      <c r="D14" s="34">
        <v>4110</v>
      </c>
      <c r="E14" s="230"/>
      <c r="F14" s="35" t="s">
        <v>11</v>
      </c>
      <c r="G14" s="291"/>
      <c r="H14" s="194">
        <v>1435</v>
      </c>
      <c r="I14" s="340"/>
      <c r="J14" s="115">
        <v>2100</v>
      </c>
      <c r="K14" s="291"/>
      <c r="L14" s="421">
        <v>2100</v>
      </c>
      <c r="M14" s="10"/>
      <c r="N14" s="382"/>
      <c r="O14" s="126">
        <f t="shared" ref="O14:O30" si="0">L14-H14</f>
        <v>665</v>
      </c>
      <c r="P14" s="135"/>
      <c r="Q14" s="390"/>
      <c r="S14" s="392" t="s">
        <v>22</v>
      </c>
      <c r="T14" s="386" t="s">
        <v>108</v>
      </c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</row>
    <row r="15" spans="1:33" s="40" customFormat="1" ht="16.95" customHeight="1">
      <c r="A15" s="33"/>
      <c r="B15" s="33"/>
      <c r="C15" s="33"/>
      <c r="D15" s="34">
        <v>4115</v>
      </c>
      <c r="E15" s="230"/>
      <c r="F15" s="35" t="s">
        <v>12</v>
      </c>
      <c r="G15" s="291"/>
      <c r="H15" s="194">
        <v>900</v>
      </c>
      <c r="I15" s="340"/>
      <c r="J15" s="115">
        <v>0</v>
      </c>
      <c r="K15" s="291"/>
      <c r="L15" s="421">
        <v>900</v>
      </c>
      <c r="M15" s="10"/>
      <c r="N15" s="383"/>
      <c r="O15" s="126">
        <f t="shared" si="0"/>
        <v>0</v>
      </c>
      <c r="P15" s="135"/>
      <c r="Q15" s="390"/>
      <c r="S15" s="392" t="s">
        <v>22</v>
      </c>
      <c r="T15" s="365" t="s">
        <v>107</v>
      </c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</row>
    <row r="16" spans="1:33" s="40" customFormat="1" ht="16.95" customHeight="1">
      <c r="A16" s="33"/>
      <c r="B16" s="33"/>
      <c r="C16" s="33"/>
      <c r="D16" s="34">
        <v>4116</v>
      </c>
      <c r="E16" s="230"/>
      <c r="F16" s="35" t="s">
        <v>13</v>
      </c>
      <c r="G16" s="291"/>
      <c r="H16" s="194">
        <v>50</v>
      </c>
      <c r="I16" s="340"/>
      <c r="J16" s="115">
        <v>20</v>
      </c>
      <c r="K16" s="291"/>
      <c r="L16" s="421">
        <v>50</v>
      </c>
      <c r="M16" s="10"/>
      <c r="N16" s="383"/>
      <c r="O16" s="126">
        <f t="shared" si="0"/>
        <v>0</v>
      </c>
      <c r="P16" s="135"/>
      <c r="Q16" s="390"/>
      <c r="S16" s="392" t="s">
        <v>22</v>
      </c>
      <c r="T16" s="365" t="s">
        <v>109</v>
      </c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</row>
    <row r="17" spans="1:33" s="40" customFormat="1" ht="16.95" customHeight="1">
      <c r="A17" s="33"/>
      <c r="B17" s="33"/>
      <c r="C17" s="33"/>
      <c r="D17" s="34">
        <v>4117</v>
      </c>
      <c r="E17" s="230"/>
      <c r="F17" s="35" t="s">
        <v>126</v>
      </c>
      <c r="G17" s="291"/>
      <c r="H17" s="194">
        <v>320</v>
      </c>
      <c r="I17" s="340"/>
      <c r="J17" s="115">
        <v>89</v>
      </c>
      <c r="K17" s="291"/>
      <c r="L17" s="421">
        <v>320</v>
      </c>
      <c r="M17" s="10"/>
      <c r="N17" s="383"/>
      <c r="O17" s="126">
        <f t="shared" si="0"/>
        <v>0</v>
      </c>
      <c r="P17" s="135"/>
      <c r="Q17" s="390"/>
      <c r="S17" s="392" t="s">
        <v>22</v>
      </c>
      <c r="T17" s="365" t="s">
        <v>110</v>
      </c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</row>
    <row r="18" spans="1:33" s="40" customFormat="1" ht="16.95" customHeight="1">
      <c r="A18" s="33"/>
      <c r="B18" s="33"/>
      <c r="C18" s="33"/>
      <c r="D18" s="34">
        <v>4120</v>
      </c>
      <c r="E18" s="230"/>
      <c r="F18" s="35" t="s">
        <v>14</v>
      </c>
      <c r="G18" s="291"/>
      <c r="H18" s="194">
        <v>1000</v>
      </c>
      <c r="I18" s="36"/>
      <c r="J18" s="37">
        <v>1103</v>
      </c>
      <c r="K18" s="291"/>
      <c r="L18" s="421">
        <v>1103</v>
      </c>
      <c r="M18" s="10"/>
      <c r="N18" s="384"/>
      <c r="O18" s="126">
        <f t="shared" si="0"/>
        <v>103</v>
      </c>
      <c r="P18" s="135"/>
      <c r="Q18" s="390"/>
      <c r="R18" s="123"/>
      <c r="S18" s="123" t="s">
        <v>22</v>
      </c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</row>
    <row r="19" spans="1:33" s="40" customFormat="1" ht="16.95" customHeight="1">
      <c r="A19" s="33"/>
      <c r="B19" s="33"/>
      <c r="C19" s="33"/>
      <c r="D19" s="34">
        <v>4124</v>
      </c>
      <c r="E19" s="230"/>
      <c r="F19" s="35" t="s">
        <v>15</v>
      </c>
      <c r="G19" s="291"/>
      <c r="H19" s="194">
        <v>600</v>
      </c>
      <c r="I19" s="36"/>
      <c r="J19" s="37">
        <v>240</v>
      </c>
      <c r="K19" s="291"/>
      <c r="L19" s="421">
        <v>600</v>
      </c>
      <c r="M19" s="10"/>
      <c r="N19" s="49"/>
      <c r="O19" s="126">
        <f t="shared" si="0"/>
        <v>0</v>
      </c>
      <c r="P19" s="135"/>
      <c r="Q19" s="390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</row>
    <row r="20" spans="1:33" s="40" customFormat="1" ht="16.95" customHeight="1">
      <c r="A20" s="33"/>
      <c r="B20" s="33"/>
      <c r="C20" s="33"/>
      <c r="D20" s="196">
        <v>4125</v>
      </c>
      <c r="E20" s="235"/>
      <c r="F20" s="197" t="s">
        <v>76</v>
      </c>
      <c r="G20" s="291"/>
      <c r="H20" s="194">
        <v>300</v>
      </c>
      <c r="I20" s="36"/>
      <c r="J20" s="115"/>
      <c r="K20" s="291"/>
      <c r="L20" s="421">
        <v>300</v>
      </c>
      <c r="M20" s="10"/>
      <c r="N20" s="49"/>
      <c r="O20" s="126">
        <f t="shared" si="0"/>
        <v>0</v>
      </c>
      <c r="P20" s="135"/>
      <c r="Q20" s="390">
        <f>66</f>
        <v>66</v>
      </c>
      <c r="R20" s="123"/>
      <c r="S20" s="123"/>
      <c r="T20" s="123"/>
      <c r="U20" s="123"/>
      <c r="V20" s="123"/>
      <c r="W20" s="123"/>
      <c r="X20" s="123"/>
      <c r="Y20" s="123"/>
      <c r="Z20" s="123"/>
      <c r="AA20" s="123"/>
      <c r="AB20" s="123"/>
      <c r="AC20" s="123"/>
      <c r="AD20" s="123"/>
      <c r="AE20" s="123"/>
      <c r="AF20" s="123"/>
      <c r="AG20" s="123"/>
    </row>
    <row r="21" spans="1:33" s="40" customFormat="1" ht="16.95" customHeight="1">
      <c r="A21" s="33"/>
      <c r="B21" s="33"/>
      <c r="C21" s="33"/>
      <c r="D21" s="34">
        <v>4129</v>
      </c>
      <c r="E21" s="230"/>
      <c r="F21" s="35" t="s">
        <v>16</v>
      </c>
      <c r="G21" s="291"/>
      <c r="H21" s="194">
        <f>'[1]Budget-Forecast Comparison'!$M19</f>
        <v>200</v>
      </c>
      <c r="I21" s="36"/>
      <c r="J21" s="37"/>
      <c r="K21" s="291"/>
      <c r="L21" s="421">
        <v>200</v>
      </c>
      <c r="M21" s="10"/>
      <c r="N21" s="344"/>
      <c r="O21" s="126">
        <f t="shared" si="0"/>
        <v>0</v>
      </c>
      <c r="P21" s="135"/>
      <c r="Q21" s="390"/>
      <c r="R21" s="123"/>
      <c r="S21" s="123"/>
      <c r="T21" s="123"/>
      <c r="U21" s="123"/>
      <c r="V21" s="123"/>
      <c r="W21" s="123"/>
      <c r="X21" s="123"/>
      <c r="Y21" s="123"/>
      <c r="Z21" s="123"/>
      <c r="AA21" s="123"/>
      <c r="AB21" s="123"/>
      <c r="AC21" s="123"/>
      <c r="AD21" s="123"/>
      <c r="AE21" s="123"/>
      <c r="AF21" s="123"/>
      <c r="AG21" s="123"/>
    </row>
    <row r="22" spans="1:33" s="40" customFormat="1" ht="16.95" customHeight="1">
      <c r="A22" s="33"/>
      <c r="B22" s="33"/>
      <c r="C22" s="33"/>
      <c r="D22" s="34">
        <v>4130</v>
      </c>
      <c r="E22" s="230"/>
      <c r="F22" s="35" t="s">
        <v>17</v>
      </c>
      <c r="G22" s="291"/>
      <c r="H22" s="194">
        <f>'[1]Budget-Forecast Comparison'!$M20</f>
        <v>300</v>
      </c>
      <c r="I22" s="36"/>
      <c r="J22" s="37">
        <v>107</v>
      </c>
      <c r="K22" s="291"/>
      <c r="L22" s="421">
        <v>300</v>
      </c>
      <c r="M22" s="10"/>
      <c r="N22" s="344"/>
      <c r="O22" s="126">
        <f t="shared" si="0"/>
        <v>0</v>
      </c>
      <c r="P22" s="135"/>
      <c r="Q22" s="390"/>
      <c r="R22" s="123"/>
      <c r="S22" s="123"/>
      <c r="T22" s="123"/>
      <c r="U22" s="123"/>
      <c r="V22" s="123"/>
      <c r="W22" s="123"/>
      <c r="X22" s="123"/>
      <c r="Y22" s="123"/>
      <c r="Z22" s="123"/>
      <c r="AA22" s="123"/>
      <c r="AB22" s="123"/>
      <c r="AC22" s="123"/>
      <c r="AD22" s="123"/>
      <c r="AE22" s="123"/>
      <c r="AF22" s="123"/>
      <c r="AG22" s="123"/>
    </row>
    <row r="23" spans="1:33" s="40" customFormat="1" ht="16.95" customHeight="1">
      <c r="A23" s="33"/>
      <c r="B23" s="33"/>
      <c r="C23" s="33"/>
      <c r="D23" s="34">
        <v>4135</v>
      </c>
      <c r="E23" s="230"/>
      <c r="F23" s="35" t="s">
        <v>77</v>
      </c>
      <c r="G23" s="291"/>
      <c r="H23" s="194">
        <f>720+100</f>
        <v>820</v>
      </c>
      <c r="I23" s="36"/>
      <c r="J23" s="37">
        <v>213</v>
      </c>
      <c r="K23" s="291"/>
      <c r="L23" s="421">
        <v>820</v>
      </c>
      <c r="M23" s="10"/>
      <c r="N23" s="344"/>
      <c r="O23" s="126">
        <f t="shared" si="0"/>
        <v>0</v>
      </c>
      <c r="P23" s="135"/>
      <c r="Q23" s="390"/>
      <c r="R23" s="123"/>
      <c r="S23" s="123"/>
      <c r="T23" s="123"/>
      <c r="U23" s="123"/>
      <c r="V23" s="123"/>
      <c r="W23" s="123"/>
      <c r="X23" s="123"/>
      <c r="Y23" s="123"/>
      <c r="Z23" s="123"/>
      <c r="AA23" s="123"/>
      <c r="AB23" s="123"/>
      <c r="AC23" s="123"/>
      <c r="AD23" s="123"/>
      <c r="AE23" s="123"/>
      <c r="AF23" s="123"/>
      <c r="AG23" s="123"/>
    </row>
    <row r="24" spans="1:33" s="40" customFormat="1" ht="16.95" customHeight="1">
      <c r="A24" s="33"/>
      <c r="B24" s="33"/>
      <c r="C24" s="33"/>
      <c r="D24" s="34">
        <v>4137</v>
      </c>
      <c r="E24" s="230"/>
      <c r="F24" s="35" t="s">
        <v>18</v>
      </c>
      <c r="G24" s="309"/>
      <c r="H24" s="399"/>
      <c r="I24" s="36"/>
      <c r="J24" s="117"/>
      <c r="K24" s="309"/>
      <c r="L24" s="421"/>
      <c r="M24" s="10"/>
      <c r="N24" s="344"/>
      <c r="O24" s="126">
        <f t="shared" si="0"/>
        <v>0</v>
      </c>
      <c r="P24" s="135"/>
      <c r="Q24" s="390"/>
      <c r="R24" s="123"/>
      <c r="S24" s="123"/>
      <c r="T24" s="123"/>
      <c r="U24" s="123"/>
      <c r="V24" s="123"/>
      <c r="W24" s="123"/>
      <c r="X24" s="123"/>
      <c r="Y24" s="123"/>
      <c r="Z24" s="123"/>
      <c r="AA24" s="123"/>
      <c r="AB24" s="123"/>
      <c r="AC24" s="123"/>
      <c r="AD24" s="123"/>
      <c r="AE24" s="123"/>
      <c r="AF24" s="123"/>
      <c r="AG24" s="123"/>
    </row>
    <row r="25" spans="1:33" s="40" customFormat="1" ht="16.95" customHeight="1">
      <c r="A25" s="33"/>
      <c r="B25" s="33"/>
      <c r="C25" s="33"/>
      <c r="D25" s="34">
        <v>4137</v>
      </c>
      <c r="E25" s="230"/>
      <c r="F25" s="35" t="s">
        <v>19</v>
      </c>
      <c r="G25" s="309"/>
      <c r="H25" s="399">
        <v>360</v>
      </c>
      <c r="I25" s="36"/>
      <c r="J25" s="117"/>
      <c r="K25" s="309"/>
      <c r="L25" s="421">
        <v>360</v>
      </c>
      <c r="M25" s="10"/>
      <c r="N25" s="345"/>
      <c r="O25" s="126">
        <f t="shared" si="0"/>
        <v>0</v>
      </c>
      <c r="P25" s="135"/>
      <c r="Q25" s="390"/>
      <c r="R25" s="123"/>
      <c r="S25" s="123"/>
      <c r="T25" s="123"/>
      <c r="U25" s="123"/>
      <c r="V25" s="123"/>
      <c r="W25" s="123"/>
      <c r="X25" s="123"/>
      <c r="Y25" s="123"/>
      <c r="Z25" s="123"/>
      <c r="AA25" s="123"/>
      <c r="AB25" s="123"/>
      <c r="AC25" s="123"/>
      <c r="AD25" s="123"/>
      <c r="AE25" s="123"/>
      <c r="AF25" s="123"/>
      <c r="AG25" s="123"/>
    </row>
    <row r="26" spans="1:33" s="40" customFormat="1" ht="16.95" customHeight="1">
      <c r="A26" s="33"/>
      <c r="B26" s="33"/>
      <c r="C26" s="33"/>
      <c r="D26" s="34">
        <v>4137</v>
      </c>
      <c r="E26" s="230"/>
      <c r="F26" s="35" t="s">
        <v>20</v>
      </c>
      <c r="G26" s="309"/>
      <c r="H26" s="399"/>
      <c r="I26" s="36"/>
      <c r="J26" s="117"/>
      <c r="K26" s="309"/>
      <c r="L26" s="421"/>
      <c r="M26" s="10"/>
      <c r="N26" s="345"/>
      <c r="O26" s="126">
        <f t="shared" si="0"/>
        <v>0</v>
      </c>
      <c r="P26" s="135"/>
      <c r="Q26" s="390"/>
      <c r="R26" s="123"/>
      <c r="S26" s="123"/>
      <c r="T26" s="123"/>
      <c r="U26" s="123"/>
      <c r="V26" s="123"/>
      <c r="W26" s="123"/>
      <c r="X26" s="123"/>
      <c r="Y26" s="123"/>
      <c r="Z26" s="123"/>
      <c r="AA26" s="123"/>
      <c r="AB26" s="123"/>
      <c r="AC26" s="123"/>
      <c r="AD26" s="123"/>
      <c r="AE26" s="123"/>
      <c r="AF26" s="123"/>
      <c r="AG26" s="123"/>
    </row>
    <row r="27" spans="1:33" s="40" customFormat="1" ht="16.95" customHeight="1">
      <c r="A27" s="33"/>
      <c r="B27" s="33"/>
      <c r="C27" s="33"/>
      <c r="D27" s="34">
        <v>4140</v>
      </c>
      <c r="E27" s="230"/>
      <c r="F27" s="35" t="s">
        <v>21</v>
      </c>
      <c r="G27" s="291"/>
      <c r="H27" s="194">
        <v>60</v>
      </c>
      <c r="I27" s="36"/>
      <c r="J27" s="37">
        <v>24</v>
      </c>
      <c r="K27" s="291"/>
      <c r="L27" s="421">
        <v>60</v>
      </c>
      <c r="M27" s="10"/>
      <c r="N27" s="345"/>
      <c r="O27" s="126">
        <f t="shared" si="0"/>
        <v>0</v>
      </c>
      <c r="P27" s="135"/>
      <c r="Q27" s="390"/>
      <c r="R27" s="123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23"/>
      <c r="AG27" s="123"/>
    </row>
    <row r="28" spans="1:33" s="40" customFormat="1" ht="16.95" customHeight="1">
      <c r="A28" s="33"/>
      <c r="B28" s="33"/>
      <c r="C28" s="33"/>
      <c r="D28" s="34">
        <v>4141</v>
      </c>
      <c r="E28" s="230"/>
      <c r="F28" s="35" t="s">
        <v>127</v>
      </c>
      <c r="G28" s="291"/>
      <c r="H28" s="194">
        <v>275</v>
      </c>
      <c r="I28" s="36"/>
      <c r="J28" s="37">
        <v>253</v>
      </c>
      <c r="L28" s="421">
        <v>275</v>
      </c>
      <c r="M28" s="10"/>
      <c r="N28" s="345"/>
      <c r="O28" s="126">
        <f t="shared" si="0"/>
        <v>0</v>
      </c>
      <c r="P28" s="136"/>
      <c r="Q28" s="33"/>
    </row>
    <row r="29" spans="1:33" s="40" customFormat="1" ht="16.95" customHeight="1">
      <c r="A29" s="33"/>
      <c r="B29" s="33"/>
      <c r="C29" s="33"/>
      <c r="D29" s="34">
        <v>4142</v>
      </c>
      <c r="E29" s="230"/>
      <c r="F29" s="35" t="s">
        <v>128</v>
      </c>
      <c r="G29" s="291"/>
      <c r="H29" s="194">
        <v>420</v>
      </c>
      <c r="I29" s="36"/>
      <c r="J29" s="37">
        <v>440</v>
      </c>
      <c r="K29" s="291"/>
      <c r="L29" s="421">
        <v>552</v>
      </c>
      <c r="M29" s="10"/>
      <c r="N29" s="383" t="s">
        <v>165</v>
      </c>
      <c r="O29" s="126">
        <f t="shared" si="0"/>
        <v>132</v>
      </c>
      <c r="P29" s="136"/>
      <c r="Q29" s="33"/>
    </row>
    <row r="30" spans="1:33" s="40" customFormat="1" ht="16.95" customHeight="1">
      <c r="A30" s="33"/>
      <c r="B30" s="33"/>
      <c r="C30" s="33"/>
      <c r="D30" s="34">
        <v>4145</v>
      </c>
      <c r="E30" s="230"/>
      <c r="F30" s="35" t="s">
        <v>23</v>
      </c>
      <c r="G30" s="291"/>
      <c r="H30" s="194">
        <v>120</v>
      </c>
      <c r="I30" s="36"/>
      <c r="J30" s="115"/>
      <c r="K30" s="291"/>
      <c r="L30" s="421">
        <v>60</v>
      </c>
      <c r="M30" s="10"/>
      <c r="N30" s="345"/>
      <c r="O30" s="126">
        <f t="shared" si="0"/>
        <v>-60</v>
      </c>
      <c r="P30" s="136"/>
      <c r="Q30" s="33"/>
    </row>
    <row r="31" spans="1:33" s="40" customFormat="1" ht="16.95" customHeight="1">
      <c r="A31" s="33"/>
      <c r="B31" s="33"/>
      <c r="C31" s="33"/>
      <c r="D31" s="34">
        <v>4146</v>
      </c>
      <c r="E31" s="230"/>
      <c r="F31" s="35" t="s">
        <v>129</v>
      </c>
      <c r="G31" s="291"/>
      <c r="H31" s="228">
        <v>240</v>
      </c>
      <c r="I31" s="36"/>
      <c r="J31" s="37">
        <v>5</v>
      </c>
      <c r="K31" s="291"/>
      <c r="L31" s="421">
        <v>240</v>
      </c>
      <c r="M31" s="10"/>
      <c r="N31" s="423"/>
      <c r="O31" s="126">
        <f>L31-H31</f>
        <v>0</v>
      </c>
      <c r="P31" s="136"/>
      <c r="Q31" s="33"/>
    </row>
    <row r="32" spans="1:33" s="40" customFormat="1" ht="16.95" customHeight="1">
      <c r="A32" s="33"/>
      <c r="B32" s="33"/>
      <c r="C32" s="33"/>
      <c r="D32" s="41"/>
      <c r="E32" s="173"/>
      <c r="F32" s="42"/>
      <c r="G32" s="291">
        <f>H32/H90</f>
        <v>6.7026690571645287E-2</v>
      </c>
      <c r="H32" s="429">
        <f>SUM(H14:H31)</f>
        <v>7400</v>
      </c>
      <c r="I32" s="44"/>
      <c r="J32" s="45">
        <f>SUM(J14:J31)</f>
        <v>4594</v>
      </c>
      <c r="K32" s="291">
        <f>L32/L90</f>
        <v>7.4026307009015579E-2</v>
      </c>
      <c r="L32" s="433">
        <f>SUM(L14:L31)</f>
        <v>8240</v>
      </c>
      <c r="M32" s="46"/>
      <c r="N32" s="346"/>
      <c r="O32" s="43">
        <f>SUM(O14:O31)</f>
        <v>840</v>
      </c>
      <c r="P32" s="136"/>
      <c r="Q32" s="33"/>
    </row>
    <row r="33" spans="1:17" s="23" customFormat="1" ht="16.95" customHeight="1">
      <c r="A33" s="15"/>
      <c r="B33" s="15"/>
      <c r="C33" s="15"/>
      <c r="D33" s="200"/>
      <c r="E33" s="236"/>
      <c r="F33" s="201" t="s">
        <v>24</v>
      </c>
      <c r="G33" s="294"/>
      <c r="H33" s="114"/>
      <c r="I33" s="32"/>
      <c r="J33" s="32"/>
      <c r="K33" s="294"/>
      <c r="L33" s="32"/>
      <c r="M33" s="22"/>
      <c r="N33" s="378"/>
      <c r="O33" s="114"/>
      <c r="P33" s="137"/>
      <c r="Q33" s="15"/>
    </row>
    <row r="34" spans="1:17" s="40" customFormat="1" ht="16.95" customHeight="1">
      <c r="A34" s="33"/>
      <c r="B34" s="33"/>
      <c r="C34" s="33"/>
      <c r="D34" s="196">
        <v>4201</v>
      </c>
      <c r="E34" s="235"/>
      <c r="F34" s="202" t="s">
        <v>25</v>
      </c>
      <c r="G34" s="291"/>
      <c r="H34" s="194">
        <v>1500</v>
      </c>
      <c r="I34" s="36"/>
      <c r="J34" s="37">
        <v>1500</v>
      </c>
      <c r="K34" s="291"/>
      <c r="L34" s="421">
        <v>1500</v>
      </c>
      <c r="M34" s="38"/>
      <c r="N34" s="124"/>
      <c r="O34" s="126">
        <f t="shared" ref="O34:O49" si="1">L34-H34</f>
        <v>0</v>
      </c>
      <c r="P34" s="136"/>
      <c r="Q34" s="33"/>
    </row>
    <row r="35" spans="1:17" s="40" customFormat="1" ht="16.95" customHeight="1">
      <c r="A35" s="33"/>
      <c r="B35" s="33"/>
      <c r="C35" s="33"/>
      <c r="D35" s="196">
        <v>4202</v>
      </c>
      <c r="E35" s="235"/>
      <c r="F35" s="197" t="s">
        <v>26</v>
      </c>
      <c r="G35" s="291"/>
      <c r="H35" s="194">
        <v>1500</v>
      </c>
      <c r="I35" s="36"/>
      <c r="J35" s="37">
        <v>1500</v>
      </c>
      <c r="K35" s="291"/>
      <c r="L35" s="421">
        <v>1500</v>
      </c>
      <c r="M35" s="38"/>
      <c r="N35" s="345"/>
      <c r="O35" s="126">
        <f t="shared" si="1"/>
        <v>0</v>
      </c>
      <c r="P35" s="136"/>
    </row>
    <row r="36" spans="1:17" s="40" customFormat="1" ht="16.95" customHeight="1">
      <c r="A36" s="33"/>
      <c r="B36" s="33"/>
      <c r="C36" s="33"/>
      <c r="D36" s="196">
        <v>4207</v>
      </c>
      <c r="E36" s="235"/>
      <c r="F36" s="197" t="s">
        <v>30</v>
      </c>
      <c r="G36" s="291"/>
      <c r="H36" s="194">
        <v>0</v>
      </c>
      <c r="I36" s="36"/>
      <c r="J36" s="37"/>
      <c r="K36" s="291"/>
      <c r="L36" s="421">
        <v>0</v>
      </c>
      <c r="M36" s="38"/>
      <c r="N36" s="345"/>
      <c r="O36" s="126">
        <f t="shared" si="1"/>
        <v>0</v>
      </c>
      <c r="P36" s="136"/>
    </row>
    <row r="37" spans="1:17" s="40" customFormat="1" ht="16.95" customHeight="1">
      <c r="A37" s="33"/>
      <c r="B37" s="33"/>
      <c r="C37" s="33"/>
      <c r="D37" s="203"/>
      <c r="E37" s="237"/>
      <c r="F37" s="197"/>
      <c r="G37" s="291">
        <f>H37/H90</f>
        <v>2.7172982664180521E-2</v>
      </c>
      <c r="H37" s="429">
        <f>SUM(H34:H36)</f>
        <v>3000</v>
      </c>
      <c r="I37" s="36"/>
      <c r="J37" s="204">
        <f>SUM(J34:J36)</f>
        <v>3000</v>
      </c>
      <c r="K37" s="291">
        <f>L37/L90</f>
        <v>2.695132536736004E-2</v>
      </c>
      <c r="L37" s="433">
        <f>SUM(L34:L36)</f>
        <v>3000</v>
      </c>
      <c r="M37" s="38"/>
      <c r="N37" s="379"/>
      <c r="O37" s="204">
        <f>SUM(O34:O36)</f>
        <v>0</v>
      </c>
      <c r="P37" s="136"/>
    </row>
    <row r="38" spans="1:17" s="40" customFormat="1" ht="16.95" customHeight="1">
      <c r="A38" s="33"/>
      <c r="B38" s="33"/>
      <c r="C38" s="33"/>
      <c r="D38" s="196"/>
      <c r="E38" s="237"/>
      <c r="F38" s="201" t="s">
        <v>36</v>
      </c>
      <c r="G38" s="291"/>
      <c r="H38" s="115"/>
      <c r="I38" s="36"/>
      <c r="J38" s="37"/>
      <c r="K38" s="291"/>
      <c r="L38" s="115"/>
      <c r="M38" s="38"/>
      <c r="N38" s="124"/>
      <c r="O38" s="37"/>
      <c r="P38" s="136"/>
    </row>
    <row r="39" spans="1:17" s="40" customFormat="1" ht="16.95" customHeight="1">
      <c r="A39" s="33"/>
      <c r="B39" s="33"/>
      <c r="C39" s="33"/>
      <c r="D39" s="196">
        <v>4203</v>
      </c>
      <c r="E39" s="235"/>
      <c r="F39" s="197" t="s">
        <v>27</v>
      </c>
      <c r="G39" s="291"/>
      <c r="H39" s="198">
        <v>2000</v>
      </c>
      <c r="I39" s="36"/>
      <c r="J39" s="37">
        <v>2000</v>
      </c>
      <c r="K39" s="291"/>
      <c r="L39" s="421">
        <v>2000</v>
      </c>
      <c r="M39" s="38"/>
      <c r="N39" s="345"/>
      <c r="O39" s="126">
        <f t="shared" si="1"/>
        <v>0</v>
      </c>
      <c r="P39" s="136"/>
    </row>
    <row r="40" spans="1:17" s="40" customFormat="1" ht="16.95" customHeight="1">
      <c r="A40" s="33"/>
      <c r="B40" s="33"/>
      <c r="C40" s="33"/>
      <c r="D40" s="196">
        <v>4204</v>
      </c>
      <c r="E40" s="235"/>
      <c r="F40" s="197" t="s">
        <v>28</v>
      </c>
      <c r="G40" s="291"/>
      <c r="H40" s="198">
        <v>1500</v>
      </c>
      <c r="I40" s="36"/>
      <c r="J40" s="37">
        <v>1500</v>
      </c>
      <c r="K40" s="291"/>
      <c r="L40" s="421">
        <v>1500</v>
      </c>
      <c r="M40" s="38"/>
      <c r="N40" s="345"/>
      <c r="O40" s="126">
        <f t="shared" si="1"/>
        <v>0</v>
      </c>
      <c r="P40" s="136"/>
    </row>
    <row r="41" spans="1:17" s="40" customFormat="1" ht="16.95" customHeight="1">
      <c r="A41" s="33"/>
      <c r="B41" s="33"/>
      <c r="C41" s="33"/>
      <c r="D41" s="196">
        <v>4210</v>
      </c>
      <c r="E41" s="235"/>
      <c r="F41" s="197" t="s">
        <v>31</v>
      </c>
      <c r="G41" s="291"/>
      <c r="H41" s="198">
        <v>1500</v>
      </c>
      <c r="I41" s="36"/>
      <c r="J41" s="37">
        <v>1500</v>
      </c>
      <c r="K41" s="291"/>
      <c r="L41" s="421">
        <v>1500</v>
      </c>
      <c r="M41" s="38"/>
      <c r="N41" s="49"/>
      <c r="O41" s="126">
        <f t="shared" si="1"/>
        <v>0</v>
      </c>
      <c r="P41" s="136"/>
    </row>
    <row r="42" spans="1:17" s="40" customFormat="1" ht="16.95" customHeight="1">
      <c r="A42" s="33"/>
      <c r="B42" s="33"/>
      <c r="C42" s="33"/>
      <c r="D42" s="196">
        <v>4212</v>
      </c>
      <c r="E42" s="235"/>
      <c r="F42" s="197" t="s">
        <v>32</v>
      </c>
      <c r="G42" s="291"/>
      <c r="H42" s="198">
        <v>500</v>
      </c>
      <c r="I42" s="36"/>
      <c r="J42" s="37">
        <v>500</v>
      </c>
      <c r="K42" s="291"/>
      <c r="L42" s="421">
        <v>500</v>
      </c>
      <c r="M42" s="38"/>
      <c r="N42" s="49"/>
      <c r="O42" s="126">
        <f t="shared" si="1"/>
        <v>0</v>
      </c>
      <c r="P42" s="136"/>
    </row>
    <row r="43" spans="1:17" s="40" customFormat="1" ht="16.95" customHeight="1">
      <c r="A43" s="33"/>
      <c r="B43" s="33"/>
      <c r="C43" s="33"/>
      <c r="D43" s="196">
        <v>4215</v>
      </c>
      <c r="E43" s="235"/>
      <c r="F43" s="197" t="s">
        <v>33</v>
      </c>
      <c r="G43" s="291"/>
      <c r="H43" s="198">
        <v>2000</v>
      </c>
      <c r="I43" s="36"/>
      <c r="J43" s="37"/>
      <c r="K43" s="291"/>
      <c r="L43" s="421">
        <v>0</v>
      </c>
      <c r="M43" s="38"/>
      <c r="N43" s="531" t="s">
        <v>175</v>
      </c>
      <c r="O43" s="126">
        <f t="shared" si="1"/>
        <v>-2000</v>
      </c>
      <c r="P43" s="136"/>
    </row>
    <row r="44" spans="1:17" s="40" customFormat="1" ht="16.95" customHeight="1">
      <c r="A44" s="33"/>
      <c r="B44" s="33"/>
      <c r="C44" s="33"/>
      <c r="D44" s="196">
        <v>4206</v>
      </c>
      <c r="E44" s="235"/>
      <c r="F44" s="197" t="s">
        <v>34</v>
      </c>
      <c r="G44" s="291"/>
      <c r="H44" s="198">
        <v>1500</v>
      </c>
      <c r="I44" s="36"/>
      <c r="J44" s="115">
        <v>1408</v>
      </c>
      <c r="K44" s="291"/>
      <c r="L44" s="421">
        <v>1408</v>
      </c>
      <c r="M44" s="38"/>
      <c r="N44" s="226"/>
      <c r="O44" s="126">
        <f t="shared" si="1"/>
        <v>-92</v>
      </c>
      <c r="P44" s="136"/>
    </row>
    <row r="45" spans="1:17" s="40" customFormat="1" ht="16.95" customHeight="1">
      <c r="A45" s="33"/>
      <c r="B45" s="33"/>
      <c r="C45" s="33"/>
      <c r="D45" s="203">
        <v>4211</v>
      </c>
      <c r="E45" s="237"/>
      <c r="F45" s="197" t="s">
        <v>78</v>
      </c>
      <c r="G45" s="291"/>
      <c r="H45" s="198">
        <v>250</v>
      </c>
      <c r="I45" s="36"/>
      <c r="J45" s="37">
        <v>250</v>
      </c>
      <c r="K45" s="291"/>
      <c r="L45" s="421">
        <v>250</v>
      </c>
      <c r="M45" s="38"/>
      <c r="N45" s="49"/>
      <c r="O45" s="126">
        <f t="shared" si="1"/>
        <v>0</v>
      </c>
      <c r="P45" s="136"/>
    </row>
    <row r="46" spans="1:17" s="40" customFormat="1" ht="16.95" customHeight="1">
      <c r="A46" s="33"/>
      <c r="B46" s="33"/>
      <c r="C46" s="33"/>
      <c r="D46" s="203">
        <v>4216</v>
      </c>
      <c r="E46" s="237"/>
      <c r="F46" s="197" t="s">
        <v>35</v>
      </c>
      <c r="G46" s="291"/>
      <c r="H46" s="198">
        <v>50</v>
      </c>
      <c r="I46" s="36"/>
      <c r="J46" s="37"/>
      <c r="K46" s="291"/>
      <c r="L46" s="421">
        <v>50</v>
      </c>
      <c r="M46" s="38"/>
      <c r="N46" s="49"/>
      <c r="O46" s="126">
        <f t="shared" si="1"/>
        <v>0</v>
      </c>
      <c r="P46" s="136"/>
    </row>
    <row r="47" spans="1:17" s="40" customFormat="1" ht="16.95" customHeight="1">
      <c r="A47" s="33"/>
      <c r="B47" s="33"/>
      <c r="C47" s="33"/>
      <c r="D47" s="41">
        <v>4217</v>
      </c>
      <c r="E47" s="231"/>
      <c r="F47" s="231" t="s">
        <v>118</v>
      </c>
      <c r="G47" s="291"/>
      <c r="H47" s="198">
        <v>810</v>
      </c>
      <c r="I47" s="36"/>
      <c r="J47" s="37">
        <v>608</v>
      </c>
      <c r="K47" s="291"/>
      <c r="L47" s="421">
        <v>810</v>
      </c>
      <c r="M47" s="38"/>
      <c r="N47" s="345"/>
      <c r="O47" s="126">
        <f t="shared" si="1"/>
        <v>0</v>
      </c>
      <c r="P47" s="136"/>
    </row>
    <row r="48" spans="1:17" s="40" customFormat="1" ht="16.95" customHeight="1">
      <c r="A48" s="33"/>
      <c r="B48" s="33"/>
      <c r="C48" s="33"/>
      <c r="D48" s="196">
        <v>4401</v>
      </c>
      <c r="E48" s="235"/>
      <c r="F48" s="197" t="s">
        <v>37</v>
      </c>
      <c r="G48" s="291"/>
      <c r="H48" s="198">
        <v>50</v>
      </c>
      <c r="I48" s="36"/>
      <c r="J48" s="37">
        <v>50</v>
      </c>
      <c r="K48" s="291"/>
      <c r="L48" s="421">
        <v>50</v>
      </c>
      <c r="M48" s="38"/>
      <c r="N48" s="49"/>
      <c r="O48" s="126">
        <f t="shared" si="1"/>
        <v>0</v>
      </c>
      <c r="P48" s="136"/>
    </row>
    <row r="49" spans="1:16" s="40" customFormat="1" ht="16.95" customHeight="1">
      <c r="A49" s="33"/>
      <c r="B49" s="33"/>
      <c r="C49" s="33"/>
      <c r="D49" s="203">
        <v>4405</v>
      </c>
      <c r="E49" s="237"/>
      <c r="F49" s="197" t="s">
        <v>38</v>
      </c>
      <c r="G49" s="291"/>
      <c r="H49" s="198">
        <v>1000</v>
      </c>
      <c r="I49" s="36"/>
      <c r="J49" s="115">
        <v>1000</v>
      </c>
      <c r="K49" s="291"/>
      <c r="L49" s="421">
        <v>1000</v>
      </c>
      <c r="M49" s="38"/>
      <c r="N49" s="49"/>
      <c r="O49" s="126">
        <f t="shared" si="1"/>
        <v>0</v>
      </c>
      <c r="P49" s="136"/>
    </row>
    <row r="50" spans="1:16" s="40" customFormat="1" ht="16.95" customHeight="1">
      <c r="A50" s="33"/>
      <c r="B50" s="33"/>
      <c r="C50" s="33"/>
      <c r="D50" s="41"/>
      <c r="E50" s="173"/>
      <c r="G50" s="291">
        <f>H50/H90</f>
        <v>0.10108349551075153</v>
      </c>
      <c r="H50" s="429">
        <f>SUM(H39:H49)</f>
        <v>11160</v>
      </c>
      <c r="I50" s="44"/>
      <c r="J50" s="45">
        <f>SUM(J39:J49)</f>
        <v>8816</v>
      </c>
      <c r="K50" s="291">
        <f>L50/L90</f>
        <v>8.1464872810406944E-2</v>
      </c>
      <c r="L50" s="433">
        <f>SUM(L39:L49)</f>
        <v>9068</v>
      </c>
      <c r="M50" s="38"/>
      <c r="N50" s="51"/>
      <c r="O50" s="43">
        <f>SUM(O39:O49)</f>
        <v>-2092</v>
      </c>
      <c r="P50" s="136"/>
    </row>
    <row r="51" spans="1:16" s="40" customFormat="1" ht="16.95" customHeight="1">
      <c r="A51" s="33"/>
      <c r="B51" s="33"/>
      <c r="C51" s="33"/>
      <c r="D51" s="34">
        <v>4608</v>
      </c>
      <c r="E51" s="173"/>
      <c r="F51" s="50" t="s">
        <v>39</v>
      </c>
      <c r="G51" s="291"/>
      <c r="H51" s="115"/>
      <c r="I51" s="36"/>
      <c r="J51" s="37"/>
      <c r="K51" s="291"/>
      <c r="L51" s="37"/>
      <c r="M51" s="22"/>
      <c r="N51" s="380"/>
      <c r="O51" s="114"/>
      <c r="P51" s="136"/>
    </row>
    <row r="52" spans="1:16" s="40" customFormat="1" ht="16.95" customHeight="1">
      <c r="A52" s="33"/>
      <c r="B52" s="33"/>
      <c r="C52" s="33"/>
      <c r="D52" s="41" t="s">
        <v>29</v>
      </c>
      <c r="E52" s="173"/>
      <c r="F52" s="35" t="s">
        <v>130</v>
      </c>
      <c r="G52" s="291"/>
      <c r="H52" s="198">
        <v>2000</v>
      </c>
      <c r="I52" s="36"/>
      <c r="J52" s="36">
        <v>800</v>
      </c>
      <c r="K52" s="291"/>
      <c r="L52" s="422">
        <v>3500</v>
      </c>
      <c r="M52" s="22"/>
      <c r="N52" s="530" t="s">
        <v>171</v>
      </c>
      <c r="O52" s="126">
        <f t="shared" ref="O52:O53" si="2">L52-H52</f>
        <v>1500</v>
      </c>
      <c r="P52" s="136"/>
    </row>
    <row r="53" spans="1:16" s="40" customFormat="1" ht="16.95" customHeight="1">
      <c r="A53" s="33"/>
      <c r="B53" s="33"/>
      <c r="C53" s="33"/>
      <c r="D53" s="41">
        <v>4311</v>
      </c>
      <c r="E53" s="173"/>
      <c r="F53" s="229" t="s">
        <v>90</v>
      </c>
      <c r="G53" s="291"/>
      <c r="H53" s="198">
        <v>300</v>
      </c>
      <c r="I53" s="36"/>
      <c r="J53" s="36"/>
      <c r="K53" s="291"/>
      <c r="L53" s="422">
        <v>300</v>
      </c>
      <c r="M53" s="10"/>
      <c r="N53" s="49"/>
      <c r="O53" s="126">
        <f t="shared" si="2"/>
        <v>0</v>
      </c>
      <c r="P53" s="136"/>
    </row>
    <row r="54" spans="1:16" s="40" customFormat="1" ht="16.95" customHeight="1">
      <c r="A54" s="33"/>
      <c r="B54" s="33"/>
      <c r="C54" s="33"/>
      <c r="D54" s="41"/>
      <c r="E54" s="173"/>
      <c r="F54" s="42"/>
      <c r="G54" s="291">
        <f>H54/H90</f>
        <v>2.0832620042538399E-2</v>
      </c>
      <c r="H54" s="429">
        <f>SUM(H52:H53)</f>
        <v>2300</v>
      </c>
      <c r="I54" s="44"/>
      <c r="J54" s="45">
        <f>SUM(J51:J53)</f>
        <v>800</v>
      </c>
      <c r="K54" s="291">
        <f>L54/L90</f>
        <v>3.4138345465322718E-2</v>
      </c>
      <c r="L54" s="433">
        <f>SUM(L51:L53)</f>
        <v>3800</v>
      </c>
      <c r="M54" s="10"/>
      <c r="N54" s="47"/>
      <c r="O54" s="116">
        <f>SUM(O52:O53)</f>
        <v>1500</v>
      </c>
      <c r="P54" s="136"/>
    </row>
    <row r="55" spans="1:16" s="179" customFormat="1" ht="18.75" customHeight="1">
      <c r="A55" s="175"/>
      <c r="B55" s="175"/>
      <c r="C55" s="175"/>
      <c r="D55" s="176"/>
      <c r="E55" s="238"/>
      <c r="F55" s="187" t="s">
        <v>40</v>
      </c>
      <c r="G55" s="307"/>
      <c r="H55" s="118">
        <f>H12+H32+H37+H50+H54</f>
        <v>64110</v>
      </c>
      <c r="I55" s="434"/>
      <c r="J55" s="118">
        <f>J12+J32+J37+J50+J54</f>
        <v>27094</v>
      </c>
      <c r="K55" s="435"/>
      <c r="L55" s="118">
        <f>L12+L32+L37+L50+L54</f>
        <v>69358</v>
      </c>
      <c r="M55" s="177"/>
      <c r="N55" s="53" t="s">
        <v>41</v>
      </c>
      <c r="O55" s="188">
        <f>O12+O32+O37+O50+O54</f>
        <v>5248</v>
      </c>
      <c r="P55" s="178"/>
    </row>
    <row r="56" spans="1:16" s="40" customFormat="1" ht="9" customHeight="1" thickBot="1">
      <c r="A56" s="33"/>
      <c r="B56" s="33"/>
      <c r="C56" s="33"/>
      <c r="D56" s="41"/>
      <c r="E56" s="173"/>
      <c r="F56" s="184"/>
      <c r="G56" s="307"/>
      <c r="H56" s="185"/>
      <c r="I56" s="186"/>
      <c r="J56" s="186"/>
      <c r="K56" s="435"/>
      <c r="L56" s="186"/>
      <c r="M56" s="52"/>
      <c r="N56" s="53"/>
      <c r="O56" s="142"/>
      <c r="P56" s="138"/>
    </row>
    <row r="57" spans="1:16" s="2" customFormat="1" ht="7.95" customHeight="1" thickTop="1">
      <c r="A57" s="7"/>
      <c r="B57" s="7"/>
      <c r="C57" s="5"/>
      <c r="D57" s="56"/>
      <c r="E57" s="56"/>
      <c r="F57" s="180"/>
      <c r="G57" s="310"/>
      <c r="H57" s="181"/>
      <c r="I57" s="59"/>
      <c r="J57" s="59"/>
      <c r="K57" s="436"/>
      <c r="L57" s="59"/>
      <c r="M57" s="58"/>
      <c r="N57" s="60"/>
      <c r="O57" s="58"/>
      <c r="P57" s="6"/>
    </row>
    <row r="58" spans="1:16" s="2" customFormat="1" ht="7.95" customHeight="1" thickBot="1">
      <c r="A58" s="7"/>
      <c r="C58" s="61"/>
      <c r="D58" s="62"/>
      <c r="E58" s="62"/>
      <c r="F58" s="63"/>
      <c r="G58" s="311"/>
      <c r="H58" s="182"/>
      <c r="I58" s="65"/>
      <c r="J58" s="65"/>
      <c r="K58" s="437"/>
      <c r="L58" s="65"/>
      <c r="M58" s="174"/>
      <c r="N58" s="66"/>
      <c r="O58" s="64"/>
      <c r="P58" s="6"/>
    </row>
    <row r="59" spans="1:16" s="2" customFormat="1" ht="15" customHeight="1" thickTop="1">
      <c r="A59" s="7"/>
      <c r="B59" s="7"/>
      <c r="C59" s="67"/>
      <c r="D59" s="68"/>
      <c r="E59" s="56"/>
      <c r="F59" s="69"/>
      <c r="G59" s="312"/>
      <c r="H59" s="183"/>
      <c r="I59" s="70"/>
      <c r="J59" s="70"/>
      <c r="K59" s="438"/>
      <c r="L59" s="70"/>
      <c r="M59" s="71"/>
      <c r="N59" s="60"/>
      <c r="O59" s="112"/>
      <c r="P59" s="130"/>
    </row>
    <row r="60" spans="1:16" s="40" customFormat="1" ht="16.05" customHeight="1">
      <c r="A60" s="33"/>
      <c r="B60" s="33"/>
      <c r="C60" s="33"/>
      <c r="D60" s="41"/>
      <c r="E60" s="173"/>
      <c r="F60" s="152" t="s">
        <v>42</v>
      </c>
      <c r="G60" s="291"/>
      <c r="H60" s="118">
        <f>H55</f>
        <v>64110</v>
      </c>
      <c r="I60" s="434"/>
      <c r="J60" s="118">
        <f>J55</f>
        <v>27094</v>
      </c>
      <c r="K60" s="293"/>
      <c r="L60" s="118">
        <f>L55</f>
        <v>69358</v>
      </c>
      <c r="M60" s="52"/>
      <c r="N60" s="28" t="s">
        <v>7</v>
      </c>
      <c r="O60" s="189">
        <f>O55</f>
        <v>5248</v>
      </c>
      <c r="P60" s="136"/>
    </row>
    <row r="61" spans="1:16" s="23" customFormat="1" ht="16.95" customHeight="1">
      <c r="A61" s="15"/>
      <c r="B61" s="15"/>
      <c r="C61" s="15"/>
      <c r="D61" s="24"/>
      <c r="E61" s="233"/>
      <c r="F61" s="50" t="s">
        <v>43</v>
      </c>
      <c r="G61" s="294"/>
      <c r="H61" s="114"/>
      <c r="I61" s="32"/>
      <c r="J61" s="32"/>
      <c r="K61" s="294"/>
      <c r="L61" s="32"/>
      <c r="M61" s="46"/>
      <c r="N61" s="48"/>
      <c r="O61" s="114"/>
      <c r="P61" s="137"/>
    </row>
    <row r="62" spans="1:16" s="40" customFormat="1" ht="16.95" customHeight="1">
      <c r="A62" s="33"/>
      <c r="B62" s="33"/>
      <c r="C62" s="33"/>
      <c r="D62" s="400" t="s">
        <v>136</v>
      </c>
      <c r="E62" s="230"/>
      <c r="F62" s="35" t="s">
        <v>44</v>
      </c>
      <c r="G62" s="291"/>
      <c r="H62" s="198">
        <v>3000</v>
      </c>
      <c r="I62" s="36"/>
      <c r="J62" s="115">
        <v>1023</v>
      </c>
      <c r="K62" s="291"/>
      <c r="L62" s="421">
        <v>3000</v>
      </c>
      <c r="M62" s="22"/>
      <c r="N62" s="385"/>
      <c r="O62" s="126">
        <f t="shared" ref="O62:O74" si="3">L62-H62</f>
        <v>0</v>
      </c>
      <c r="P62" s="136"/>
    </row>
    <row r="63" spans="1:16" s="40" customFormat="1" ht="16.95" customHeight="1">
      <c r="A63" s="33"/>
      <c r="B63" s="33"/>
      <c r="C63" s="33"/>
      <c r="D63" s="34">
        <v>4302</v>
      </c>
      <c r="E63" s="230"/>
      <c r="F63" s="35" t="s">
        <v>45</v>
      </c>
      <c r="G63" s="291"/>
      <c r="H63" s="198">
        <v>100</v>
      </c>
      <c r="I63" s="36"/>
      <c r="J63" s="37"/>
      <c r="K63" s="291"/>
      <c r="L63" s="421">
        <v>100</v>
      </c>
      <c r="M63" s="10"/>
      <c r="N63" s="145"/>
      <c r="O63" s="126">
        <f t="shared" si="3"/>
        <v>0</v>
      </c>
      <c r="P63" s="136"/>
    </row>
    <row r="64" spans="1:16" s="40" customFormat="1" ht="16.95" customHeight="1">
      <c r="A64" s="33"/>
      <c r="B64" s="33"/>
      <c r="C64" s="33"/>
      <c r="D64" s="34">
        <v>4303</v>
      </c>
      <c r="E64" s="230"/>
      <c r="F64" s="35" t="s">
        <v>46</v>
      </c>
      <c r="G64" s="291"/>
      <c r="H64" s="198">
        <v>440</v>
      </c>
      <c r="I64" s="36"/>
      <c r="J64" s="37"/>
      <c r="K64" s="291"/>
      <c r="L64" s="421">
        <v>440</v>
      </c>
      <c r="M64" s="10"/>
      <c r="N64" s="49"/>
      <c r="O64" s="126">
        <f t="shared" si="3"/>
        <v>0</v>
      </c>
      <c r="P64" s="136"/>
    </row>
    <row r="65" spans="1:16" s="40" customFormat="1" ht="16.95" customHeight="1">
      <c r="A65" s="33"/>
      <c r="B65" s="33"/>
      <c r="C65" s="33"/>
      <c r="D65" s="34">
        <v>4304</v>
      </c>
      <c r="E65" s="230"/>
      <c r="F65" s="35" t="s">
        <v>47</v>
      </c>
      <c r="G65" s="291"/>
      <c r="H65" s="198">
        <v>1250</v>
      </c>
      <c r="I65" s="36"/>
      <c r="J65" s="37">
        <v>1250</v>
      </c>
      <c r="K65" s="291"/>
      <c r="L65" s="421">
        <v>1250</v>
      </c>
      <c r="M65" s="10"/>
      <c r="N65" s="226"/>
      <c r="O65" s="126">
        <f t="shared" si="3"/>
        <v>0</v>
      </c>
      <c r="P65" s="136"/>
    </row>
    <row r="66" spans="1:16" s="40" customFormat="1" ht="16.95" customHeight="1">
      <c r="A66" s="33"/>
      <c r="B66" s="33"/>
      <c r="C66" s="33"/>
      <c r="D66" s="34">
        <v>4305</v>
      </c>
      <c r="E66" s="230"/>
      <c r="F66" s="35" t="s">
        <v>48</v>
      </c>
      <c r="G66" s="291"/>
      <c r="H66" s="199">
        <v>600</v>
      </c>
      <c r="I66" s="36"/>
      <c r="J66" s="36"/>
      <c r="K66" s="291"/>
      <c r="L66" s="422">
        <v>600</v>
      </c>
      <c r="M66" s="10"/>
      <c r="N66" s="384"/>
      <c r="O66" s="127">
        <f t="shared" si="3"/>
        <v>0</v>
      </c>
      <c r="P66" s="136"/>
    </row>
    <row r="67" spans="1:16" s="40" customFormat="1" ht="16.95" customHeight="1">
      <c r="A67" s="33"/>
      <c r="B67" s="33"/>
      <c r="C67" s="33"/>
      <c r="D67" s="196">
        <v>4306</v>
      </c>
      <c r="E67" s="235"/>
      <c r="F67" s="231" t="s">
        <v>131</v>
      </c>
      <c r="G67" s="291"/>
      <c r="H67" s="198">
        <v>1000</v>
      </c>
      <c r="I67" s="36"/>
      <c r="J67" s="118"/>
      <c r="K67" s="291"/>
      <c r="L67" s="422">
        <v>1000</v>
      </c>
      <c r="M67" s="10"/>
      <c r="N67" s="345" t="s">
        <v>172</v>
      </c>
      <c r="O67" s="127">
        <f t="shared" si="3"/>
        <v>0</v>
      </c>
      <c r="P67" s="136"/>
    </row>
    <row r="68" spans="1:16" s="40" customFormat="1" ht="16.05" customHeight="1">
      <c r="A68" s="33"/>
      <c r="B68" s="33"/>
      <c r="C68" s="33"/>
      <c r="D68" s="34"/>
      <c r="E68" s="230"/>
      <c r="F68" s="231" t="s">
        <v>132</v>
      </c>
      <c r="G68" s="291"/>
      <c r="H68" s="198">
        <v>300</v>
      </c>
      <c r="I68" s="36"/>
      <c r="J68" s="37"/>
      <c r="K68" s="291"/>
      <c r="L68" s="421">
        <v>300</v>
      </c>
      <c r="M68" s="10"/>
      <c r="N68" s="49"/>
      <c r="O68" s="126">
        <f t="shared" si="3"/>
        <v>0</v>
      </c>
      <c r="P68" s="136"/>
    </row>
    <row r="69" spans="1:16" s="40" customFormat="1" ht="16.95" customHeight="1">
      <c r="A69" s="33"/>
      <c r="B69" s="33"/>
      <c r="C69" s="33"/>
      <c r="D69" s="34">
        <v>4307</v>
      </c>
      <c r="E69" s="230"/>
      <c r="F69" s="231" t="s">
        <v>49</v>
      </c>
      <c r="G69" s="291"/>
      <c r="H69" s="198">
        <v>300</v>
      </c>
      <c r="I69" s="36"/>
      <c r="J69" s="37">
        <v>88</v>
      </c>
      <c r="K69" s="291"/>
      <c r="L69" s="421">
        <v>300</v>
      </c>
      <c r="M69" s="10"/>
      <c r="N69" s="49"/>
      <c r="O69" s="126">
        <f t="shared" si="3"/>
        <v>0</v>
      </c>
      <c r="P69" s="136"/>
    </row>
    <row r="70" spans="1:16" s="40" customFormat="1" ht="16.95" customHeight="1">
      <c r="A70" s="33"/>
      <c r="B70" s="33"/>
      <c r="C70" s="33"/>
      <c r="D70" s="34">
        <v>4308</v>
      </c>
      <c r="E70" s="230"/>
      <c r="F70" s="231" t="s">
        <v>50</v>
      </c>
      <c r="G70" s="291"/>
      <c r="H70" s="198">
        <v>3000</v>
      </c>
      <c r="I70" s="36"/>
      <c r="J70" s="37"/>
      <c r="K70" s="291"/>
      <c r="L70" s="421">
        <v>3000</v>
      </c>
      <c r="M70" s="10"/>
      <c r="N70" s="49"/>
      <c r="O70" s="126">
        <f t="shared" si="3"/>
        <v>0</v>
      </c>
      <c r="P70" s="136"/>
    </row>
    <row r="71" spans="1:16" s="40" customFormat="1" ht="16.95" customHeight="1">
      <c r="A71" s="33"/>
      <c r="B71" s="33"/>
      <c r="C71" s="33"/>
      <c r="D71" s="34">
        <v>4309</v>
      </c>
      <c r="E71" s="230"/>
      <c r="F71" s="231" t="s">
        <v>133</v>
      </c>
      <c r="G71" s="291"/>
      <c r="H71" s="198">
        <v>240</v>
      </c>
      <c r="I71" s="36"/>
      <c r="J71" s="37"/>
      <c r="K71" s="291"/>
      <c r="L71" s="421">
        <v>240</v>
      </c>
      <c r="M71" s="10"/>
      <c r="N71" s="119"/>
      <c r="O71" s="126">
        <f t="shared" si="3"/>
        <v>0</v>
      </c>
      <c r="P71" s="136"/>
    </row>
    <row r="72" spans="1:16" s="40" customFormat="1" ht="16.95" customHeight="1">
      <c r="A72" s="33"/>
      <c r="B72" s="33"/>
      <c r="C72" s="33"/>
      <c r="D72" s="34">
        <v>4310</v>
      </c>
      <c r="E72" s="230"/>
      <c r="F72" s="231" t="s">
        <v>51</v>
      </c>
      <c r="G72" s="291"/>
      <c r="H72" s="199">
        <v>1060</v>
      </c>
      <c r="I72" s="36"/>
      <c r="J72" s="115">
        <v>627</v>
      </c>
      <c r="K72" s="291"/>
      <c r="L72" s="421">
        <v>800</v>
      </c>
      <c r="M72" s="125"/>
      <c r="N72" s="226"/>
      <c r="O72" s="126">
        <f t="shared" si="3"/>
        <v>-260</v>
      </c>
      <c r="P72" s="136"/>
    </row>
    <row r="73" spans="1:16" s="40" customFormat="1" ht="16.95" customHeight="1">
      <c r="A73" s="33"/>
      <c r="B73" s="33"/>
      <c r="C73" s="33"/>
      <c r="D73" s="203">
        <v>4312</v>
      </c>
      <c r="E73" s="237"/>
      <c r="F73" s="231" t="s">
        <v>134</v>
      </c>
      <c r="G73" s="291"/>
      <c r="H73" s="199">
        <v>180</v>
      </c>
      <c r="I73" s="36"/>
      <c r="J73" s="37"/>
      <c r="K73" s="291"/>
      <c r="L73" s="421">
        <v>180</v>
      </c>
      <c r="M73" s="125"/>
      <c r="N73" s="345"/>
      <c r="O73" s="129">
        <f t="shared" si="3"/>
        <v>0</v>
      </c>
      <c r="P73" s="136"/>
    </row>
    <row r="74" spans="1:16" s="40" customFormat="1" ht="16.95" customHeight="1">
      <c r="A74" s="33"/>
      <c r="B74" s="33"/>
      <c r="C74" s="33"/>
      <c r="D74" s="203">
        <v>4123</v>
      </c>
      <c r="E74" s="239"/>
      <c r="F74" s="229" t="s">
        <v>135</v>
      </c>
      <c r="H74" s="199">
        <v>1000</v>
      </c>
      <c r="I74" s="36"/>
      <c r="J74" s="115">
        <v>120</v>
      </c>
      <c r="K74" s="291"/>
      <c r="L74" s="421">
        <v>1000</v>
      </c>
      <c r="N74" s="345"/>
      <c r="O74" s="129">
        <f t="shared" si="3"/>
        <v>0</v>
      </c>
      <c r="P74" s="136"/>
    </row>
    <row r="75" spans="1:16" s="40" customFormat="1" ht="16.95" customHeight="1">
      <c r="A75" s="33"/>
      <c r="B75" s="33"/>
      <c r="C75" s="33"/>
      <c r="D75" s="203"/>
      <c r="E75" s="158"/>
      <c r="F75" s="229"/>
      <c r="G75" s="291">
        <f>H75/H90</f>
        <v>0.11294903127411036</v>
      </c>
      <c r="H75" s="429">
        <f>SUM(H62:H74)</f>
        <v>12470</v>
      </c>
      <c r="I75" s="44"/>
      <c r="J75" s="45">
        <f>SUM(J62:J74)</f>
        <v>3108</v>
      </c>
      <c r="K75" s="291">
        <f>L75/L90</f>
        <v>0.10969189424515537</v>
      </c>
      <c r="L75" s="433">
        <f>SUM(L62:L74)</f>
        <v>12210</v>
      </c>
      <c r="M75" s="10"/>
      <c r="N75" s="47"/>
      <c r="O75" s="45">
        <f>SUM(O62:O73)</f>
        <v>-260</v>
      </c>
      <c r="P75" s="136"/>
    </row>
    <row r="76" spans="1:16" s="40" customFormat="1" ht="16.95" customHeight="1">
      <c r="A76" s="33"/>
      <c r="B76" s="33"/>
      <c r="C76" s="33"/>
      <c r="D76" s="196"/>
      <c r="E76" s="237"/>
      <c r="F76" s="201" t="s">
        <v>80</v>
      </c>
      <c r="G76" s="291"/>
      <c r="H76" s="113"/>
      <c r="I76" s="44"/>
      <c r="J76" s="44"/>
      <c r="K76" s="291"/>
      <c r="L76" s="44"/>
      <c r="M76" s="10"/>
      <c r="N76" s="47"/>
      <c r="O76" s="44"/>
      <c r="P76" s="136"/>
    </row>
    <row r="77" spans="1:16" s="40" customFormat="1" ht="16.95" customHeight="1">
      <c r="A77" s="33"/>
      <c r="B77" s="33"/>
      <c r="C77" s="33"/>
      <c r="D77" s="34">
        <v>4107</v>
      </c>
      <c r="E77" s="230"/>
      <c r="F77" s="231" t="s">
        <v>116</v>
      </c>
      <c r="G77" s="291"/>
      <c r="H77" s="247">
        <v>20000</v>
      </c>
      <c r="I77" s="44"/>
      <c r="J77" s="44"/>
      <c r="K77" s="291"/>
      <c r="L77" s="430">
        <v>4000</v>
      </c>
      <c r="M77" s="10"/>
      <c r="N77" s="531" t="s">
        <v>170</v>
      </c>
      <c r="O77" s="126">
        <f t="shared" ref="O77:O83" si="4">L77-H77</f>
        <v>-16000</v>
      </c>
      <c r="P77" s="136"/>
    </row>
    <row r="78" spans="1:16" s="40" customFormat="1" ht="16.95" customHeight="1">
      <c r="A78" s="33"/>
      <c r="B78" s="33"/>
      <c r="C78" s="33"/>
      <c r="D78" s="34">
        <v>4313</v>
      </c>
      <c r="E78" s="230"/>
      <c r="F78" s="231" t="s">
        <v>137</v>
      </c>
      <c r="G78" s="291"/>
      <c r="H78" s="247">
        <v>2800</v>
      </c>
      <c r="I78" s="44"/>
      <c r="J78" s="227">
        <v>600</v>
      </c>
      <c r="K78" s="291"/>
      <c r="L78" s="430">
        <v>1800</v>
      </c>
      <c r="M78" s="10"/>
      <c r="N78" s="531" t="s">
        <v>169</v>
      </c>
      <c r="O78" s="126">
        <f>L78-H78</f>
        <v>-1000</v>
      </c>
      <c r="P78" s="136"/>
    </row>
    <row r="79" spans="1:16" s="40" customFormat="1" ht="16.95" customHeight="1">
      <c r="A79" s="33"/>
      <c r="B79" s="33"/>
      <c r="C79" s="33"/>
      <c r="D79" s="34">
        <v>4314</v>
      </c>
      <c r="E79" s="230"/>
      <c r="F79" s="231" t="s">
        <v>70</v>
      </c>
      <c r="G79" s="291"/>
      <c r="H79" s="247">
        <v>6000</v>
      </c>
      <c r="I79" s="44"/>
      <c r="J79" s="227"/>
      <c r="K79" s="291"/>
      <c r="L79" s="430">
        <v>6000</v>
      </c>
      <c r="M79" s="10"/>
      <c r="N79" s="49"/>
      <c r="O79" s="126">
        <f t="shared" si="4"/>
        <v>0</v>
      </c>
      <c r="P79" s="136"/>
    </row>
    <row r="80" spans="1:16" s="40" customFormat="1" ht="16.95" customHeight="1">
      <c r="A80" s="33"/>
      <c r="B80" s="33"/>
      <c r="C80" s="33"/>
      <c r="D80" s="34">
        <v>4409</v>
      </c>
      <c r="E80" s="230"/>
      <c r="F80" s="231" t="s">
        <v>81</v>
      </c>
      <c r="G80" s="291"/>
      <c r="H80" s="247">
        <v>0</v>
      </c>
      <c r="I80" s="44"/>
      <c r="J80" s="227"/>
      <c r="K80" s="291"/>
      <c r="L80" s="430">
        <v>0</v>
      </c>
      <c r="M80" s="10"/>
      <c r="N80" s="49"/>
      <c r="O80" s="126">
        <f t="shared" si="4"/>
        <v>0</v>
      </c>
      <c r="P80" s="136"/>
    </row>
    <row r="81" spans="1:18" s="40" customFormat="1" ht="16.95" customHeight="1">
      <c r="A81" s="33"/>
      <c r="B81" s="33"/>
      <c r="C81" s="33"/>
      <c r="D81" s="34">
        <v>4700</v>
      </c>
      <c r="E81" s="230"/>
      <c r="F81" s="231" t="s">
        <v>82</v>
      </c>
      <c r="G81" s="291"/>
      <c r="H81" s="247">
        <v>1000</v>
      </c>
      <c r="I81" s="44"/>
      <c r="J81" s="227">
        <v>193</v>
      </c>
      <c r="K81" s="291"/>
      <c r="L81" s="430">
        <v>1000</v>
      </c>
      <c r="M81" s="10"/>
      <c r="N81" s="49"/>
      <c r="O81" s="126">
        <f t="shared" si="4"/>
        <v>0</v>
      </c>
      <c r="P81" s="136"/>
    </row>
    <row r="82" spans="1:18" s="40" customFormat="1" ht="16.95" customHeight="1">
      <c r="A82" s="33"/>
      <c r="B82" s="33"/>
      <c r="C82" s="33"/>
      <c r="D82" s="34">
        <v>4701</v>
      </c>
      <c r="E82" s="230"/>
      <c r="F82" s="231" t="s">
        <v>91</v>
      </c>
      <c r="G82" s="291"/>
      <c r="H82" s="247">
        <v>523.78</v>
      </c>
      <c r="I82" s="44"/>
      <c r="J82" s="227"/>
      <c r="K82" s="291"/>
      <c r="L82" s="430">
        <v>523.78</v>
      </c>
      <c r="M82" s="10"/>
      <c r="N82" s="384"/>
      <c r="O82" s="126">
        <f t="shared" si="4"/>
        <v>0</v>
      </c>
      <c r="P82" s="136"/>
    </row>
    <row r="83" spans="1:18" s="40" customFormat="1" ht="16.95" customHeight="1">
      <c r="A83" s="33"/>
      <c r="B83" s="33"/>
      <c r="C83" s="33"/>
      <c r="D83" s="34">
        <v>4106</v>
      </c>
      <c r="E83" s="230"/>
      <c r="F83" s="229" t="s">
        <v>162</v>
      </c>
      <c r="G83" s="291"/>
      <c r="H83" s="247">
        <v>3200</v>
      </c>
      <c r="I83" s="44"/>
      <c r="J83" s="36">
        <v>2853</v>
      </c>
      <c r="K83" s="291"/>
      <c r="L83" s="430">
        <v>3300</v>
      </c>
      <c r="M83" s="10"/>
      <c r="N83" s="49" t="s">
        <v>164</v>
      </c>
      <c r="O83" s="126">
        <f t="shared" si="4"/>
        <v>100</v>
      </c>
      <c r="P83" s="136"/>
    </row>
    <row r="84" spans="1:18" s="40" customFormat="1" ht="16.95" customHeight="1">
      <c r="A84" s="33"/>
      <c r="B84" s="33"/>
      <c r="C84" s="33"/>
      <c r="D84" s="80"/>
      <c r="E84" s="158"/>
      <c r="F84" s="158"/>
      <c r="G84" s="291">
        <f>H84/H90</f>
        <v>0.30364703092593387</v>
      </c>
      <c r="H84" s="429">
        <f>SUM(H77:H83)</f>
        <v>33523.78</v>
      </c>
      <c r="I84" s="44"/>
      <c r="J84" s="204">
        <f>SUM(J77:J83)</f>
        <v>3646</v>
      </c>
      <c r="K84" s="291">
        <f>L84/L90</f>
        <v>0.14934430120513748</v>
      </c>
      <c r="L84" s="433">
        <f>SUM(L77:L83)</f>
        <v>16623.78</v>
      </c>
      <c r="M84" s="10"/>
      <c r="N84" s="47"/>
      <c r="O84" s="45">
        <f>SUM(O77:O83)</f>
        <v>-16900</v>
      </c>
      <c r="P84" s="136"/>
    </row>
    <row r="85" spans="1:18" s="40" customFormat="1" ht="10.050000000000001" customHeight="1">
      <c r="A85" s="33"/>
      <c r="B85" s="33"/>
      <c r="C85" s="33"/>
      <c r="D85" s="41"/>
      <c r="E85" s="173"/>
      <c r="F85" s="72"/>
      <c r="G85" s="291"/>
      <c r="H85" s="113"/>
      <c r="I85" s="44"/>
      <c r="J85" s="44"/>
      <c r="K85" s="291"/>
      <c r="L85" s="44"/>
      <c r="M85" s="46"/>
      <c r="N85" s="47"/>
      <c r="O85" s="44"/>
      <c r="P85" s="136"/>
    </row>
    <row r="86" spans="1:18" s="40" customFormat="1" ht="16.95" customHeight="1">
      <c r="A86" s="33"/>
      <c r="B86" s="33"/>
      <c r="C86" s="33"/>
      <c r="D86" s="41" t="s">
        <v>79</v>
      </c>
      <c r="E86" s="173"/>
      <c r="F86" s="248" t="s">
        <v>92</v>
      </c>
      <c r="G86" s="291">
        <f>H86/H90</f>
        <v>0</v>
      </c>
      <c r="H86" s="247">
        <v>0</v>
      </c>
      <c r="I86" s="44"/>
      <c r="J86" s="44"/>
      <c r="K86" s="291">
        <f>L86/L90</f>
        <v>9.2982072517392142E-2</v>
      </c>
      <c r="L86" s="422">
        <v>10350</v>
      </c>
      <c r="M86" s="46"/>
      <c r="N86" s="47" t="s">
        <v>166</v>
      </c>
      <c r="O86" s="126">
        <f t="shared" ref="O86:O87" si="5">L86-H86</f>
        <v>10350</v>
      </c>
      <c r="P86" s="136"/>
    </row>
    <row r="87" spans="1:18" s="40" customFormat="1" ht="16.95" customHeight="1">
      <c r="A87" s="33"/>
      <c r="B87" s="33"/>
      <c r="C87" s="33"/>
      <c r="D87" s="41" t="s">
        <v>79</v>
      </c>
      <c r="E87" s="173"/>
      <c r="F87" s="248" t="s">
        <v>138</v>
      </c>
      <c r="G87" s="291"/>
      <c r="H87" s="355">
        <v>0</v>
      </c>
      <c r="I87" s="44"/>
      <c r="J87" s="44"/>
      <c r="K87" s="291"/>
      <c r="L87" s="422">
        <v>2500</v>
      </c>
      <c r="M87" s="46"/>
      <c r="N87" s="47" t="s">
        <v>167</v>
      </c>
      <c r="O87" s="126">
        <f t="shared" si="5"/>
        <v>2500</v>
      </c>
      <c r="P87" s="136"/>
    </row>
    <row r="88" spans="1:18" s="40" customFormat="1" ht="16.95" customHeight="1">
      <c r="A88" s="33"/>
      <c r="B88" s="33"/>
      <c r="C88" s="33"/>
      <c r="D88" s="351">
        <v>4800</v>
      </c>
      <c r="E88" s="352"/>
      <c r="F88" s="353" t="s">
        <v>161</v>
      </c>
      <c r="G88" s="291">
        <f>H88/H90</f>
        <v>2.7172982664180521E-3</v>
      </c>
      <c r="H88" s="355">
        <v>300</v>
      </c>
      <c r="I88" s="36"/>
      <c r="J88" s="36">
        <v>270</v>
      </c>
      <c r="K88" s="291">
        <f>L88/L90</f>
        <v>2.4256192830624038E-3</v>
      </c>
      <c r="L88" s="422">
        <v>270</v>
      </c>
      <c r="M88" s="10"/>
      <c r="N88" s="393"/>
      <c r="O88" s="126">
        <f t="shared" ref="O88" si="6">L88-H88</f>
        <v>-30</v>
      </c>
      <c r="P88" s="136"/>
    </row>
    <row r="89" spans="1:18" s="2" customFormat="1" ht="10.050000000000001" customHeight="1" thickBot="1">
      <c r="A89" s="7"/>
      <c r="B89" s="7"/>
      <c r="C89" s="7"/>
      <c r="D89" s="349"/>
      <c r="E89" s="349"/>
      <c r="F89" s="350"/>
      <c r="G89" s="313"/>
      <c r="H89" s="356"/>
      <c r="I89" s="159"/>
      <c r="J89" s="356"/>
      <c r="K89" s="357"/>
      <c r="L89" s="356"/>
      <c r="M89" s="11"/>
      <c r="N89" s="48" t="s">
        <v>114</v>
      </c>
      <c r="O89" s="144"/>
      <c r="P89" s="132"/>
    </row>
    <row r="90" spans="1:18" s="255" customFormat="1" ht="25.05" customHeight="1" thickBot="1">
      <c r="A90" s="249"/>
      <c r="B90" s="249"/>
      <c r="C90" s="249"/>
      <c r="D90" s="250"/>
      <c r="E90" s="250"/>
      <c r="F90" s="370" t="s">
        <v>52</v>
      </c>
      <c r="G90" s="308">
        <f>SUM(G12:G89)</f>
        <v>1</v>
      </c>
      <c r="H90" s="432">
        <f>H12+H32+H37+H50+H54+H75+H84+H86+H87+H88</f>
        <v>110403.78</v>
      </c>
      <c r="I90" s="251"/>
      <c r="J90" s="252">
        <f>J12+J32+J37+J50+J54+J75+J84+J86+J87+J88</f>
        <v>34118</v>
      </c>
      <c r="K90" s="308">
        <f>SUM(K12:K89)</f>
        <v>0.97754056219386642</v>
      </c>
      <c r="L90" s="441">
        <f>L12+L32+L37+L50+L54+L75+L84+L86+L87+L88</f>
        <v>111311.78</v>
      </c>
      <c r="M90" s="253"/>
      <c r="N90" s="48"/>
      <c r="O90" s="432">
        <f>O12+O32+O37+O50+O54+O75+O84+O86+O87+O88</f>
        <v>908</v>
      </c>
      <c r="P90" s="254"/>
      <c r="R90" s="424"/>
    </row>
    <row r="91" spans="1:18" s="2" customFormat="1" ht="10.050000000000001" customHeight="1" thickBot="1">
      <c r="A91" s="7"/>
      <c r="B91" s="7"/>
      <c r="C91" s="73"/>
      <c r="D91" s="62"/>
      <c r="E91" s="62"/>
      <c r="F91" s="63"/>
      <c r="G91" s="296"/>
      <c r="H91" s="74"/>
      <c r="I91" s="74"/>
      <c r="J91" s="74"/>
      <c r="K91" s="296"/>
      <c r="L91" s="74"/>
      <c r="M91" s="52"/>
      <c r="N91" s="66"/>
      <c r="O91" s="153"/>
      <c r="P91" s="143"/>
    </row>
    <row r="92" spans="1:18" s="2" customFormat="1" ht="15" customHeight="1" thickTop="1" thickBot="1">
      <c r="C92" s="5"/>
      <c r="D92" s="57"/>
      <c r="E92" s="57"/>
      <c r="F92" s="57"/>
      <c r="G92" s="295"/>
      <c r="H92" s="79"/>
      <c r="I92" s="79"/>
      <c r="J92" s="79"/>
      <c r="K92" s="295"/>
      <c r="L92" s="79"/>
      <c r="M92" s="90"/>
      <c r="N92" s="91"/>
      <c r="O92" s="131"/>
      <c r="P92" s="6"/>
    </row>
    <row r="93" spans="1:18" s="2" customFormat="1" ht="4.95" customHeight="1" thickTop="1">
      <c r="C93" s="75"/>
      <c r="D93" s="76"/>
      <c r="E93" s="76"/>
      <c r="F93" s="77"/>
      <c r="G93" s="295"/>
      <c r="H93" s="78"/>
      <c r="I93" s="79"/>
      <c r="J93" s="79"/>
      <c r="K93" s="295"/>
      <c r="L93" s="78"/>
      <c r="M93" s="79"/>
      <c r="N93" s="60"/>
      <c r="O93" s="215"/>
      <c r="P93" s="130"/>
    </row>
    <row r="94" spans="1:18" s="23" customFormat="1" ht="16.95" customHeight="1">
      <c r="C94" s="15"/>
      <c r="D94" s="16"/>
      <c r="E94" s="232"/>
      <c r="F94" s="17"/>
      <c r="G94" s="289"/>
      <c r="H94" s="20" t="s">
        <v>106</v>
      </c>
      <c r="I94" s="18"/>
      <c r="J94" s="367" t="s">
        <v>1</v>
      </c>
      <c r="K94" s="289"/>
      <c r="L94" s="468" t="s">
        <v>2</v>
      </c>
      <c r="M94" s="11"/>
      <c r="N94" s="150"/>
      <c r="O94" s="26"/>
      <c r="P94" s="137"/>
    </row>
    <row r="95" spans="1:18" s="23" customFormat="1" ht="16.95" customHeight="1">
      <c r="C95" s="15"/>
      <c r="D95" s="24" t="s">
        <v>3</v>
      </c>
      <c r="E95" s="233"/>
      <c r="F95" s="25" t="s">
        <v>53</v>
      </c>
      <c r="G95" s="290"/>
      <c r="H95" s="27" t="s">
        <v>5</v>
      </c>
      <c r="I95" s="18"/>
      <c r="J95" s="368" t="s">
        <v>71</v>
      </c>
      <c r="K95" s="290"/>
      <c r="L95" s="469" t="s">
        <v>6</v>
      </c>
      <c r="M95" s="21"/>
      <c r="N95" s="151"/>
      <c r="O95" s="26" t="s">
        <v>72</v>
      </c>
      <c r="P95" s="137"/>
    </row>
    <row r="96" spans="1:18" s="23" customFormat="1" ht="16.95" customHeight="1">
      <c r="C96" s="15"/>
      <c r="D96" s="29"/>
      <c r="E96" s="234"/>
      <c r="F96" s="30"/>
      <c r="G96" s="289"/>
      <c r="H96" s="523" t="s">
        <v>120</v>
      </c>
      <c r="I96" s="18"/>
      <c r="J96" s="369" t="s">
        <v>121</v>
      </c>
      <c r="K96" s="289"/>
      <c r="L96" s="524" t="s">
        <v>120</v>
      </c>
      <c r="M96" s="21"/>
      <c r="N96" s="150"/>
      <c r="O96" s="128"/>
      <c r="P96" s="137"/>
    </row>
    <row r="97" spans="3:21" s="40" customFormat="1" ht="10.050000000000001" customHeight="1">
      <c r="C97" s="33"/>
      <c r="D97" s="41"/>
      <c r="E97" s="173"/>
      <c r="F97" s="42"/>
      <c r="G97" s="292"/>
      <c r="H97" s="118"/>
      <c r="I97" s="36"/>
      <c r="J97" s="36"/>
      <c r="K97" s="292"/>
      <c r="L97" s="36"/>
      <c r="M97" s="21"/>
      <c r="N97" s="47"/>
      <c r="O97" s="148"/>
      <c r="P97" s="136"/>
    </row>
    <row r="98" spans="3:21" s="40" customFormat="1" ht="16.95" customHeight="1">
      <c r="C98" s="33"/>
      <c r="D98" s="256">
        <v>1076</v>
      </c>
      <c r="E98" s="257"/>
      <c r="F98" s="401" t="s">
        <v>93</v>
      </c>
      <c r="G98" s="297"/>
      <c r="H98" s="198">
        <v>96000</v>
      </c>
      <c r="I98" s="36"/>
      <c r="J98" s="37">
        <v>48000</v>
      </c>
      <c r="K98" s="297"/>
      <c r="L98" s="421">
        <v>96000</v>
      </c>
      <c r="M98" s="10"/>
      <c r="N98" s="39" t="s">
        <v>105</v>
      </c>
      <c r="O98" s="126">
        <f t="shared" ref="O98:O105" si="7">L98-H98</f>
        <v>0</v>
      </c>
      <c r="P98" s="136"/>
    </row>
    <row r="99" spans="3:21" s="40" customFormat="1" ht="16.95" customHeight="1">
      <c r="C99" s="33"/>
      <c r="D99" s="41"/>
      <c r="E99" s="173"/>
      <c r="F99" s="231"/>
      <c r="G99" s="297"/>
      <c r="H99" s="198">
        <v>0</v>
      </c>
      <c r="I99" s="36"/>
      <c r="J99" s="37"/>
      <c r="K99" s="297"/>
      <c r="L99" s="421">
        <v>0</v>
      </c>
      <c r="M99" s="10"/>
      <c r="N99" s="528"/>
      <c r="O99" s="126">
        <f t="shared" si="7"/>
        <v>0</v>
      </c>
      <c r="P99" s="136"/>
    </row>
    <row r="100" spans="3:21" s="40" customFormat="1" ht="16.95" customHeight="1">
      <c r="C100" s="33"/>
      <c r="D100" s="41">
        <v>1000</v>
      </c>
      <c r="E100" s="173"/>
      <c r="F100" s="231" t="s">
        <v>83</v>
      </c>
      <c r="G100" s="297"/>
      <c r="H100" s="198">
        <v>0</v>
      </c>
      <c r="I100" s="36"/>
      <c r="J100" s="37"/>
      <c r="K100" s="297"/>
      <c r="L100" s="421">
        <v>0</v>
      </c>
      <c r="M100" s="10"/>
      <c r="N100" s="146"/>
      <c r="O100" s="126">
        <f t="shared" si="7"/>
        <v>0</v>
      </c>
      <c r="P100" s="136"/>
    </row>
    <row r="101" spans="3:21" s="40" customFormat="1" ht="16.95" customHeight="1">
      <c r="C101" s="33"/>
      <c r="D101" s="81">
        <v>1078</v>
      </c>
      <c r="E101" s="245"/>
      <c r="F101" s="231" t="s">
        <v>84</v>
      </c>
      <c r="G101" s="297"/>
      <c r="H101" s="198">
        <v>0</v>
      </c>
      <c r="I101" s="36"/>
      <c r="J101" s="37">
        <v>250</v>
      </c>
      <c r="K101" s="297"/>
      <c r="L101" s="421">
        <v>250</v>
      </c>
      <c r="M101" s="10"/>
      <c r="N101" s="49"/>
      <c r="O101" s="126">
        <f t="shared" si="7"/>
        <v>250</v>
      </c>
      <c r="P101" s="136"/>
    </row>
    <row r="102" spans="3:21" s="40" customFormat="1" ht="16.95" customHeight="1">
      <c r="C102" s="33"/>
      <c r="D102" s="81">
        <v>1079</v>
      </c>
      <c r="E102" s="245"/>
      <c r="F102" s="231" t="s">
        <v>94</v>
      </c>
      <c r="G102" s="297"/>
      <c r="H102" s="198">
        <v>0</v>
      </c>
      <c r="I102" s="36"/>
      <c r="J102" s="37"/>
      <c r="K102" s="297"/>
      <c r="L102" s="421">
        <v>0</v>
      </c>
      <c r="M102" s="10"/>
      <c r="N102" s="393"/>
      <c r="O102" s="126">
        <f t="shared" si="7"/>
        <v>0</v>
      </c>
      <c r="P102" s="136"/>
    </row>
    <row r="103" spans="3:21" s="40" customFormat="1" ht="16.95" customHeight="1">
      <c r="C103" s="33"/>
      <c r="D103" s="81">
        <v>1080</v>
      </c>
      <c r="E103" s="245"/>
      <c r="F103" s="35" t="s">
        <v>54</v>
      </c>
      <c r="G103" s="297"/>
      <c r="H103" s="198">
        <v>0</v>
      </c>
      <c r="I103" s="36"/>
      <c r="J103" s="37"/>
      <c r="K103" s="297"/>
      <c r="L103" s="421">
        <v>0</v>
      </c>
      <c r="M103" s="10"/>
      <c r="N103" s="49"/>
      <c r="O103" s="126">
        <f t="shared" si="7"/>
        <v>0</v>
      </c>
      <c r="P103" s="136"/>
    </row>
    <row r="104" spans="3:21" s="40" customFormat="1" ht="16.95" customHeight="1">
      <c r="C104" s="33"/>
      <c r="D104" s="81">
        <v>1081</v>
      </c>
      <c r="E104" s="245"/>
      <c r="F104" s="266" t="s">
        <v>55</v>
      </c>
      <c r="G104" s="297"/>
      <c r="H104" s="198">
        <v>0</v>
      </c>
      <c r="I104" s="36"/>
      <c r="J104" s="37"/>
      <c r="K104" s="297"/>
      <c r="L104" s="421">
        <v>0</v>
      </c>
      <c r="M104" s="10"/>
      <c r="N104" s="49"/>
      <c r="O104" s="126">
        <f t="shared" si="7"/>
        <v>0</v>
      </c>
      <c r="P104" s="136"/>
    </row>
    <row r="105" spans="3:21" s="40" customFormat="1" ht="16.05" customHeight="1">
      <c r="C105" s="33"/>
      <c r="D105" s="256">
        <v>1093</v>
      </c>
      <c r="E105" s="257"/>
      <c r="F105" s="358" t="s">
        <v>56</v>
      </c>
      <c r="G105" s="297"/>
      <c r="H105" s="359">
        <v>0</v>
      </c>
      <c r="I105" s="36"/>
      <c r="J105" s="360">
        <v>2</v>
      </c>
      <c r="K105" s="297"/>
      <c r="L105" s="431">
        <v>2</v>
      </c>
      <c r="M105" s="10"/>
      <c r="N105" s="49"/>
      <c r="O105" s="126">
        <f t="shared" si="7"/>
        <v>2</v>
      </c>
      <c r="P105" s="136"/>
      <c r="U105" s="426"/>
    </row>
    <row r="106" spans="3:21" s="40" customFormat="1" ht="10.050000000000001" customHeight="1" thickBot="1">
      <c r="C106" s="33"/>
      <c r="D106" s="83"/>
      <c r="E106" s="83"/>
      <c r="F106" s="361"/>
      <c r="G106" s="303"/>
      <c r="H106" s="362"/>
      <c r="I106" s="154"/>
      <c r="J106" s="363"/>
      <c r="K106" s="341"/>
      <c r="L106" s="363"/>
      <c r="M106" s="10"/>
      <c r="N106" s="195"/>
      <c r="O106" s="348"/>
      <c r="P106" s="136"/>
    </row>
    <row r="107" spans="3:21" s="258" customFormat="1" ht="25.05" customHeight="1" thickTop="1" thickBot="1">
      <c r="C107" s="259"/>
      <c r="D107" s="364"/>
      <c r="E107" s="364"/>
      <c r="F107" s="371" t="s">
        <v>57</v>
      </c>
      <c r="G107" s="299"/>
      <c r="H107" s="432">
        <f>SUM(H98:H105)</f>
        <v>96000</v>
      </c>
      <c r="I107" s="251"/>
      <c r="J107" s="337">
        <f>SUM(J98:J105)</f>
        <v>48252</v>
      </c>
      <c r="K107" s="299"/>
      <c r="L107" s="441">
        <f>SUM(L98:L105)</f>
        <v>96252</v>
      </c>
      <c r="M107" s="47"/>
      <c r="N107" s="47"/>
      <c r="O107" s="338">
        <f>SUM(O97:O105)</f>
        <v>252</v>
      </c>
      <c r="P107" s="263"/>
    </row>
    <row r="108" spans="3:21" s="40" customFormat="1" ht="10.050000000000001" customHeight="1" thickTop="1" thickBot="1">
      <c r="C108" s="33"/>
      <c r="D108" s="54"/>
      <c r="E108" s="54"/>
      <c r="F108" s="55"/>
      <c r="G108" s="298"/>
      <c r="H108" s="10"/>
      <c r="I108" s="10"/>
      <c r="J108" s="10"/>
      <c r="K108" s="298"/>
      <c r="L108" s="10"/>
      <c r="M108" s="10"/>
      <c r="N108" s="47"/>
      <c r="O108" s="140"/>
      <c r="P108" s="136"/>
    </row>
    <row r="109" spans="3:21" s="258" customFormat="1" ht="30" customHeight="1" thickTop="1" thickBot="1">
      <c r="C109" s="259"/>
      <c r="D109" s="260"/>
      <c r="E109" s="260"/>
      <c r="F109" s="354" t="s">
        <v>58</v>
      </c>
      <c r="G109" s="299"/>
      <c r="H109" s="443">
        <v>-14403.78</v>
      </c>
      <c r="I109" s="261"/>
      <c r="J109" s="262">
        <f>J107-J90</f>
        <v>14134</v>
      </c>
      <c r="K109" s="299"/>
      <c r="L109" s="440">
        <f>L107-L90</f>
        <v>-15059.779999999999</v>
      </c>
      <c r="M109" s="47"/>
      <c r="N109" s="251" t="s">
        <v>73</v>
      </c>
      <c r="O109" s="432">
        <f>O107-O90</f>
        <v>-656</v>
      </c>
      <c r="P109" s="263"/>
      <c r="R109" s="425"/>
    </row>
    <row r="110" spans="3:21" s="84" customFormat="1" ht="16.95" customHeight="1" thickTop="1" thickBot="1">
      <c r="C110" s="85"/>
      <c r="D110" s="86"/>
      <c r="E110" s="86"/>
      <c r="F110" s="87" t="s">
        <v>74</v>
      </c>
      <c r="G110" s="300"/>
      <c r="H110" s="88">
        <f>H109/H107</f>
        <v>-0.150039375</v>
      </c>
      <c r="I110" s="88"/>
      <c r="J110" s="88"/>
      <c r="K110" s="300"/>
      <c r="L110" s="88">
        <f>L109/L107</f>
        <v>-0.15646199559489671</v>
      </c>
      <c r="M110" s="10"/>
      <c r="N110" s="89"/>
      <c r="O110" s="141"/>
      <c r="P110" s="147"/>
    </row>
    <row r="111" spans="3:21" s="2" customFormat="1" ht="15" customHeight="1" thickTop="1">
      <c r="C111" s="5"/>
      <c r="D111" s="57"/>
      <c r="E111" s="57"/>
      <c r="F111" s="57"/>
      <c r="G111" s="295"/>
      <c r="H111" s="79"/>
      <c r="I111" s="79"/>
      <c r="J111" s="79"/>
      <c r="K111" s="295"/>
      <c r="L111" s="79"/>
      <c r="M111" s="91"/>
      <c r="N111" s="91"/>
      <c r="O111" s="131"/>
      <c r="P111" s="6"/>
    </row>
    <row r="112" spans="3:21" s="2" customFormat="1" ht="15" customHeight="1" thickBot="1">
      <c r="C112" s="316"/>
      <c r="D112" s="375"/>
      <c r="E112" s="375"/>
      <c r="F112" s="375"/>
      <c r="G112" s="376"/>
      <c r="H112" s="131"/>
      <c r="I112" s="131"/>
      <c r="J112" s="131"/>
      <c r="K112" s="376"/>
      <c r="L112" s="131"/>
      <c r="M112" s="377"/>
      <c r="N112" s="377"/>
      <c r="O112" s="131"/>
      <c r="P112" s="6"/>
    </row>
    <row r="113" spans="1:16" s="2" customFormat="1" ht="4.95" customHeight="1" thickTop="1">
      <c r="A113" s="23"/>
      <c r="B113" s="23"/>
      <c r="C113" s="165"/>
      <c r="D113" s="166"/>
      <c r="E113" s="166"/>
      <c r="F113" s="166"/>
      <c r="G113" s="301"/>
      <c r="H113" s="167"/>
      <c r="I113" s="167"/>
      <c r="J113" s="167"/>
      <c r="K113" s="301"/>
      <c r="L113" s="167"/>
      <c r="M113" s="168"/>
      <c r="N113" s="167"/>
      <c r="O113" s="220"/>
      <c r="P113" s="221"/>
    </row>
    <row r="114" spans="1:16" s="23" customFormat="1" ht="16.95" customHeight="1">
      <c r="C114" s="169"/>
      <c r="D114" s="16"/>
      <c r="E114" s="232"/>
      <c r="F114" s="92"/>
      <c r="G114" s="302"/>
      <c r="H114" s="452" t="s">
        <v>1</v>
      </c>
      <c r="I114" s="93"/>
      <c r="J114" s="449" t="s">
        <v>2</v>
      </c>
      <c r="K114" s="302"/>
      <c r="L114" s="468" t="s">
        <v>6</v>
      </c>
      <c r="M114" s="156"/>
      <c r="N114" s="12" t="s">
        <v>122</v>
      </c>
      <c r="O114" s="214" t="s">
        <v>88</v>
      </c>
      <c r="P114" s="222"/>
    </row>
    <row r="115" spans="1:16" s="23" customFormat="1" ht="16.95" customHeight="1">
      <c r="C115" s="169"/>
      <c r="D115" s="24"/>
      <c r="E115" s="233"/>
      <c r="F115" s="372" t="s">
        <v>59</v>
      </c>
      <c r="G115" s="290"/>
      <c r="H115" s="453" t="s">
        <v>60</v>
      </c>
      <c r="I115" s="18"/>
      <c r="J115" s="450" t="s">
        <v>60</v>
      </c>
      <c r="K115" s="290"/>
      <c r="L115" s="469" t="s">
        <v>60</v>
      </c>
      <c r="M115" s="157"/>
      <c r="N115" s="120" t="s">
        <v>123</v>
      </c>
      <c r="O115" s="26" t="s">
        <v>60</v>
      </c>
      <c r="P115" s="222"/>
    </row>
    <row r="116" spans="1:16" s="23" customFormat="1" ht="16.95" customHeight="1">
      <c r="C116" s="169"/>
      <c r="D116" s="29"/>
      <c r="E116" s="234"/>
      <c r="F116" s="30"/>
      <c r="G116" s="289"/>
      <c r="H116" s="525" t="s">
        <v>95</v>
      </c>
      <c r="I116" s="18"/>
      <c r="J116" s="451" t="s">
        <v>124</v>
      </c>
      <c r="K116" s="289"/>
      <c r="L116" s="526" t="s">
        <v>125</v>
      </c>
      <c r="M116" s="157"/>
      <c r="N116" s="155"/>
      <c r="O116" s="329" t="s">
        <v>104</v>
      </c>
      <c r="P116" s="222"/>
    </row>
    <row r="117" spans="1:16" s="40" customFormat="1" ht="10.050000000000001" customHeight="1">
      <c r="C117" s="339"/>
      <c r="D117" s="173"/>
      <c r="E117" s="173"/>
      <c r="F117" s="158"/>
      <c r="G117" s="303"/>
      <c r="H117" s="154"/>
      <c r="I117" s="159"/>
      <c r="J117" s="159"/>
      <c r="K117" s="303"/>
      <c r="L117" s="159"/>
      <c r="M117" s="21"/>
      <c r="N117" s="155"/>
      <c r="O117" s="223"/>
      <c r="P117" s="224"/>
    </row>
    <row r="118" spans="1:16" s="94" customFormat="1" ht="4.95" customHeight="1">
      <c r="C118" s="171"/>
      <c r="D118" s="95"/>
      <c r="E118" s="240"/>
      <c r="F118" s="96"/>
      <c r="G118" s="292"/>
      <c r="H118" s="97"/>
      <c r="I118" s="98"/>
      <c r="J118" s="97"/>
      <c r="K118" s="292"/>
      <c r="L118" s="97"/>
      <c r="M118" s="159"/>
      <c r="N118" s="155"/>
      <c r="O118" s="191"/>
      <c r="P118" s="224"/>
    </row>
    <row r="119" spans="1:16" s="94" customFormat="1" ht="16.95" customHeight="1">
      <c r="C119" s="171"/>
      <c r="D119" s="99"/>
      <c r="E119" s="241"/>
      <c r="F119" s="35" t="s">
        <v>61</v>
      </c>
      <c r="G119" s="292"/>
      <c r="H119" s="205">
        <v>27635</v>
      </c>
      <c r="I119" s="98"/>
      <c r="J119" s="100">
        <f>H121</f>
        <v>-21396.26</v>
      </c>
      <c r="K119" s="292"/>
      <c r="L119" s="205">
        <f>H121</f>
        <v>-21396.26</v>
      </c>
      <c r="M119" s="161"/>
      <c r="N119" s="216"/>
      <c r="O119" s="126">
        <f>L119-J119</f>
        <v>0</v>
      </c>
      <c r="P119" s="224"/>
    </row>
    <row r="120" spans="1:16" s="94" customFormat="1" ht="16.95" customHeight="1">
      <c r="C120" s="171"/>
      <c r="D120" s="99"/>
      <c r="E120" s="241"/>
      <c r="F120" s="101" t="s">
        <v>62</v>
      </c>
      <c r="G120" s="304"/>
      <c r="H120" s="211">
        <v>-49031.26</v>
      </c>
      <c r="I120" s="161"/>
      <c r="J120" s="100">
        <v>4270.22</v>
      </c>
      <c r="K120" s="304"/>
      <c r="L120" s="211">
        <f>L145-L143-L136-L119</f>
        <v>-10185.779999999999</v>
      </c>
      <c r="M120" s="161"/>
      <c r="N120" s="102"/>
      <c r="O120" s="129">
        <f>L120-J120</f>
        <v>-14456</v>
      </c>
      <c r="P120" s="224"/>
    </row>
    <row r="121" spans="1:16" s="94" customFormat="1" ht="16.95" customHeight="1">
      <c r="C121" s="171"/>
      <c r="D121" s="99"/>
      <c r="E121" s="241"/>
      <c r="F121" s="103" t="s">
        <v>63</v>
      </c>
      <c r="G121" s="304"/>
      <c r="H121" s="471">
        <v>-21396.26</v>
      </c>
      <c r="I121" s="162"/>
      <c r="J121" s="432">
        <v>-17126.04</v>
      </c>
      <c r="K121" s="304"/>
      <c r="L121" s="432">
        <f>SUM(L119:L120)</f>
        <v>-31582.039999999997</v>
      </c>
      <c r="M121" s="160"/>
      <c r="N121" s="217"/>
      <c r="O121" s="192">
        <f>SUM(O119:O120)</f>
        <v>-14456</v>
      </c>
      <c r="P121" s="224"/>
    </row>
    <row r="122" spans="1:16" s="94" customFormat="1" ht="10.050000000000001" customHeight="1">
      <c r="C122" s="171"/>
      <c r="D122" s="99"/>
      <c r="E122" s="241"/>
      <c r="F122" s="35"/>
      <c r="G122" s="292"/>
      <c r="H122" s="100"/>
      <c r="I122" s="98"/>
      <c r="J122" s="100"/>
      <c r="K122" s="292"/>
      <c r="L122" s="205"/>
      <c r="M122" s="160"/>
      <c r="N122" s="159"/>
      <c r="O122" s="115"/>
      <c r="P122" s="224"/>
    </row>
    <row r="123" spans="1:16" s="94" customFormat="1" ht="16.95" customHeight="1">
      <c r="C123" s="171"/>
      <c r="D123" s="207"/>
      <c r="E123" s="242"/>
      <c r="F123" s="264" t="s">
        <v>85</v>
      </c>
      <c r="G123" s="292"/>
      <c r="H123" s="100"/>
      <c r="I123" s="98"/>
      <c r="J123" s="213"/>
      <c r="K123" s="292"/>
      <c r="L123" s="205"/>
      <c r="M123" s="161"/>
      <c r="N123" s="195"/>
      <c r="O123" s="115"/>
      <c r="P123" s="224"/>
    </row>
    <row r="124" spans="1:16" s="94" customFormat="1" ht="16.95" customHeight="1">
      <c r="C124" s="171"/>
      <c r="D124" s="207"/>
      <c r="E124" s="242"/>
      <c r="F124" s="265" t="s">
        <v>64</v>
      </c>
      <c r="G124" s="292"/>
      <c r="H124" s="198">
        <v>500</v>
      </c>
      <c r="I124" s="98"/>
      <c r="J124" s="193">
        <v>500</v>
      </c>
      <c r="K124" s="292"/>
      <c r="L124" s="430">
        <v>500</v>
      </c>
      <c r="M124" s="161"/>
      <c r="N124" s="146"/>
      <c r="O124" s="126">
        <f t="shared" ref="O124:O134" si="8">L124-J124</f>
        <v>0</v>
      </c>
      <c r="P124" s="224"/>
    </row>
    <row r="125" spans="1:16" s="94" customFormat="1" ht="16.95" customHeight="1">
      <c r="C125" s="171"/>
      <c r="D125" s="207"/>
      <c r="E125" s="242"/>
      <c r="F125" s="265" t="s">
        <v>65</v>
      </c>
      <c r="G125" s="292"/>
      <c r="H125" s="198">
        <v>5000</v>
      </c>
      <c r="I125" s="98"/>
      <c r="J125" s="193">
        <v>5000</v>
      </c>
      <c r="K125" s="292"/>
      <c r="L125" s="430">
        <v>5000</v>
      </c>
      <c r="M125" s="161"/>
      <c r="N125" s="49"/>
      <c r="O125" s="126">
        <f t="shared" si="8"/>
        <v>0</v>
      </c>
      <c r="P125" s="224"/>
    </row>
    <row r="126" spans="1:16" s="94" customFormat="1" ht="16.95" customHeight="1">
      <c r="C126" s="171"/>
      <c r="D126" s="207"/>
      <c r="E126" s="242"/>
      <c r="F126" s="265" t="s">
        <v>139</v>
      </c>
      <c r="G126" s="292"/>
      <c r="H126" s="198">
        <v>2000</v>
      </c>
      <c r="I126" s="98"/>
      <c r="J126" s="193">
        <v>2000</v>
      </c>
      <c r="K126" s="292"/>
      <c r="L126" s="430">
        <v>2000</v>
      </c>
      <c r="M126" s="161"/>
      <c r="N126" s="49"/>
      <c r="O126" s="126">
        <f t="shared" si="8"/>
        <v>0</v>
      </c>
      <c r="P126" s="224"/>
    </row>
    <row r="127" spans="1:16" s="94" customFormat="1" ht="16.95" customHeight="1">
      <c r="C127" s="171"/>
      <c r="D127" s="208"/>
      <c r="E127" s="243"/>
      <c r="F127" s="248" t="s">
        <v>54</v>
      </c>
      <c r="G127" s="297"/>
      <c r="H127" s="198">
        <v>4591</v>
      </c>
      <c r="I127" s="98"/>
      <c r="J127" s="193">
        <v>0</v>
      </c>
      <c r="K127" s="297"/>
      <c r="L127" s="430">
        <v>0</v>
      </c>
      <c r="M127" s="161"/>
      <c r="N127" s="49"/>
      <c r="O127" s="126">
        <f t="shared" si="8"/>
        <v>0</v>
      </c>
      <c r="P127" s="224"/>
    </row>
    <row r="128" spans="1:16" s="94" customFormat="1" ht="16.95" customHeight="1">
      <c r="C128" s="171"/>
      <c r="D128" s="208"/>
      <c r="E128" s="243"/>
      <c r="F128" s="231" t="s">
        <v>140</v>
      </c>
      <c r="G128" s="297"/>
      <c r="H128" s="198">
        <v>3000</v>
      </c>
      <c r="I128" s="98"/>
      <c r="J128" s="193">
        <v>1000</v>
      </c>
      <c r="K128" s="297"/>
      <c r="L128" s="430">
        <v>1000</v>
      </c>
      <c r="M128" s="161"/>
      <c r="N128" s="49"/>
      <c r="O128" s="126">
        <f t="shared" si="8"/>
        <v>0</v>
      </c>
      <c r="P128" s="224"/>
    </row>
    <row r="129" spans="1:17" s="94" customFormat="1" ht="16.95" customHeight="1">
      <c r="C129" s="171"/>
      <c r="D129" s="208"/>
      <c r="E129" s="243"/>
      <c r="F129" s="248" t="s">
        <v>92</v>
      </c>
      <c r="G129" s="297"/>
      <c r="H129" s="198">
        <v>0</v>
      </c>
      <c r="I129" s="98"/>
      <c r="J129" s="193">
        <v>15000</v>
      </c>
      <c r="K129" s="297"/>
      <c r="L129" s="430">
        <v>5000</v>
      </c>
      <c r="M129" s="161"/>
      <c r="N129" s="345" t="s">
        <v>163</v>
      </c>
      <c r="O129" s="126">
        <f t="shared" si="8"/>
        <v>-10000</v>
      </c>
      <c r="P129" s="224"/>
    </row>
    <row r="130" spans="1:17" s="94" customFormat="1" ht="16.95" customHeight="1">
      <c r="C130" s="171"/>
      <c r="D130" s="208"/>
      <c r="E130" s="243"/>
      <c r="F130" s="248" t="s">
        <v>138</v>
      </c>
      <c r="G130" s="297"/>
      <c r="H130" s="198">
        <v>0</v>
      </c>
      <c r="I130" s="98"/>
      <c r="J130" s="193">
        <v>0</v>
      </c>
      <c r="K130" s="297"/>
      <c r="L130" s="430">
        <v>8000</v>
      </c>
      <c r="M130" s="161"/>
      <c r="N130" s="345" t="s">
        <v>168</v>
      </c>
      <c r="O130" s="126">
        <f t="shared" si="8"/>
        <v>8000</v>
      </c>
      <c r="P130" s="224"/>
    </row>
    <row r="131" spans="1:17" s="94" customFormat="1" ht="16.95" customHeight="1">
      <c r="C131" s="171"/>
      <c r="D131" s="208"/>
      <c r="E131" s="243"/>
      <c r="F131" s="248" t="s">
        <v>141</v>
      </c>
      <c r="G131" s="297"/>
      <c r="H131" s="198">
        <v>15500</v>
      </c>
      <c r="I131" s="98"/>
      <c r="J131" s="193">
        <v>0</v>
      </c>
      <c r="K131" s="297"/>
      <c r="L131" s="430">
        <v>16000</v>
      </c>
      <c r="M131" s="161"/>
      <c r="N131" s="531" t="s">
        <v>173</v>
      </c>
      <c r="O131" s="126">
        <f t="shared" si="8"/>
        <v>16000</v>
      </c>
      <c r="P131" s="224"/>
    </row>
    <row r="132" spans="1:17" s="94" customFormat="1" ht="16.95" customHeight="1">
      <c r="C132" s="171"/>
      <c r="D132" s="208"/>
      <c r="E132" s="243"/>
      <c r="F132" s="231" t="s">
        <v>82</v>
      </c>
      <c r="G132" s="297"/>
      <c r="H132" s="198">
        <v>1000</v>
      </c>
      <c r="I132" s="98"/>
      <c r="J132" s="193">
        <v>500</v>
      </c>
      <c r="K132" s="297"/>
      <c r="L132" s="430">
        <v>300</v>
      </c>
      <c r="M132" s="161"/>
      <c r="N132" s="49"/>
      <c r="O132" s="126">
        <f t="shared" si="8"/>
        <v>-200</v>
      </c>
      <c r="P132" s="224"/>
    </row>
    <row r="133" spans="1:17" s="94" customFormat="1" ht="16.95" customHeight="1">
      <c r="C133" s="171"/>
      <c r="D133" s="208"/>
      <c r="E133" s="243"/>
      <c r="F133" s="229" t="s">
        <v>117</v>
      </c>
      <c r="G133" s="297"/>
      <c r="H133" s="198">
        <v>3200</v>
      </c>
      <c r="I133" s="98"/>
      <c r="J133" s="193">
        <v>0</v>
      </c>
      <c r="K133" s="297"/>
      <c r="L133" s="430">
        <v>0</v>
      </c>
      <c r="M133" s="161"/>
      <c r="N133" s="49"/>
      <c r="O133" s="126">
        <f t="shared" si="8"/>
        <v>0</v>
      </c>
      <c r="P133" s="224"/>
    </row>
    <row r="134" spans="1:17" s="94" customFormat="1" ht="16.95" customHeight="1">
      <c r="C134" s="171"/>
      <c r="D134" s="208"/>
      <c r="E134" s="243"/>
      <c r="F134" s="248" t="s">
        <v>86</v>
      </c>
      <c r="G134" s="297"/>
      <c r="H134" s="194">
        <v>10000</v>
      </c>
      <c r="I134" s="98"/>
      <c r="J134" s="193">
        <v>10000</v>
      </c>
      <c r="K134" s="297"/>
      <c r="L134" s="421">
        <v>10000</v>
      </c>
      <c r="M134" s="161"/>
      <c r="N134" s="49"/>
      <c r="O134" s="126">
        <f t="shared" si="8"/>
        <v>0</v>
      </c>
      <c r="P134" s="224"/>
    </row>
    <row r="135" spans="1:17" s="94" customFormat="1" ht="10.050000000000001" customHeight="1">
      <c r="C135" s="171"/>
      <c r="D135" s="206"/>
      <c r="E135" s="244"/>
      <c r="F135" s="82"/>
      <c r="G135" s="297"/>
      <c r="H135" s="205"/>
      <c r="I135" s="98"/>
      <c r="J135" s="213"/>
      <c r="K135" s="297"/>
      <c r="L135" s="205"/>
      <c r="M135" s="161"/>
      <c r="N135" s="380"/>
      <c r="O135" s="115"/>
      <c r="P135" s="224"/>
    </row>
    <row r="136" spans="1:17" s="94" customFormat="1" ht="16.95" customHeight="1">
      <c r="C136" s="171"/>
      <c r="D136" s="206"/>
      <c r="E136" s="244"/>
      <c r="F136" s="82"/>
      <c r="G136" s="297"/>
      <c r="H136" s="209">
        <f>SUM(H124:H135)</f>
        <v>44791</v>
      </c>
      <c r="I136" s="98"/>
      <c r="J136" s="432">
        <f>SUM(J124:J135)</f>
        <v>34000</v>
      </c>
      <c r="K136" s="297"/>
      <c r="L136" s="441">
        <f>SUM(L124:L135)</f>
        <v>47800</v>
      </c>
      <c r="M136" s="161"/>
      <c r="N136" s="195"/>
      <c r="O136" s="204">
        <f>SUM(O124:O135)</f>
        <v>13800</v>
      </c>
      <c r="P136" s="224"/>
    </row>
    <row r="137" spans="1:17" s="94" customFormat="1" ht="16.95" customHeight="1">
      <c r="C137" s="171"/>
      <c r="D137" s="206"/>
      <c r="E137" s="244"/>
      <c r="F137" s="210" t="s">
        <v>87</v>
      </c>
      <c r="G137" s="297"/>
      <c r="H137" s="100"/>
      <c r="I137" s="98"/>
      <c r="J137" s="213"/>
      <c r="K137" s="297"/>
      <c r="L137" s="205"/>
      <c r="M137" s="161"/>
      <c r="N137" s="380"/>
      <c r="O137" s="115"/>
      <c r="P137" s="224"/>
    </row>
    <row r="138" spans="1:17" s="40" customFormat="1" ht="16.95" customHeight="1">
      <c r="C138" s="170"/>
      <c r="D138" s="81"/>
      <c r="E138" s="245"/>
      <c r="F138" s="402" t="s">
        <v>142</v>
      </c>
      <c r="G138" s="297"/>
      <c r="H138" s="198">
        <v>3925</v>
      </c>
      <c r="I138" s="36"/>
      <c r="J138" s="194">
        <v>0</v>
      </c>
      <c r="K138" s="297"/>
      <c r="L138" s="430">
        <v>0</v>
      </c>
      <c r="M138" s="159"/>
      <c r="N138" s="381"/>
      <c r="O138" s="126">
        <f>L138-J138</f>
        <v>0</v>
      </c>
      <c r="P138" s="224"/>
    </row>
    <row r="139" spans="1:17" s="40" customFormat="1" ht="16.95" customHeight="1">
      <c r="C139" s="170"/>
      <c r="D139" s="81"/>
      <c r="E139" s="245"/>
      <c r="F139" s="403" t="s">
        <v>143</v>
      </c>
      <c r="G139" s="297"/>
      <c r="H139" s="198">
        <v>2158</v>
      </c>
      <c r="I139" s="36"/>
      <c r="J139" s="194">
        <v>0</v>
      </c>
      <c r="K139" s="297"/>
      <c r="L139" s="430">
        <v>0</v>
      </c>
      <c r="M139" s="159"/>
      <c r="N139" s="49"/>
      <c r="O139" s="126">
        <f>L139-J139</f>
        <v>0</v>
      </c>
      <c r="P139" s="224"/>
    </row>
    <row r="140" spans="1:17" s="40" customFormat="1" ht="16.95" customHeight="1">
      <c r="C140" s="170"/>
      <c r="D140" s="81"/>
      <c r="E140" s="245"/>
      <c r="F140" s="403" t="s">
        <v>144</v>
      </c>
      <c r="G140" s="297"/>
      <c r="H140" s="198">
        <v>2800</v>
      </c>
      <c r="I140" s="36"/>
      <c r="J140" s="194">
        <v>1000</v>
      </c>
      <c r="K140" s="297"/>
      <c r="L140" s="430">
        <v>1000</v>
      </c>
      <c r="M140" s="159"/>
      <c r="N140" s="225"/>
      <c r="O140" s="126">
        <f>L140-J140</f>
        <v>0</v>
      </c>
      <c r="P140" s="224"/>
    </row>
    <row r="141" spans="1:17" s="40" customFormat="1" ht="16.95" customHeight="1">
      <c r="C141" s="170"/>
      <c r="D141" s="81"/>
      <c r="E141" s="245"/>
      <c r="F141" s="404" t="s">
        <v>70</v>
      </c>
      <c r="G141" s="297"/>
      <c r="H141" s="198">
        <v>0</v>
      </c>
      <c r="I141" s="36"/>
      <c r="J141" s="194">
        <v>0</v>
      </c>
      <c r="K141" s="297"/>
      <c r="L141" s="430">
        <v>0</v>
      </c>
      <c r="M141" s="159"/>
      <c r="N141" s="49"/>
      <c r="O141" s="126">
        <f>L141-J141</f>
        <v>0</v>
      </c>
      <c r="P141" s="224"/>
    </row>
    <row r="142" spans="1:17" s="94" customFormat="1" ht="10.050000000000001" customHeight="1">
      <c r="C142" s="171"/>
      <c r="D142" s="104"/>
      <c r="E142" s="160"/>
      <c r="F142" s="105"/>
      <c r="G142" s="292"/>
      <c r="H142" s="212"/>
      <c r="I142" s="161"/>
      <c r="J142" s="98"/>
      <c r="K142" s="292"/>
      <c r="L142" s="98"/>
      <c r="M142" s="161"/>
      <c r="N142" s="195"/>
      <c r="O142" s="118"/>
      <c r="P142" s="224"/>
    </row>
    <row r="143" spans="1:17" s="94" customFormat="1" ht="16.95" customHeight="1">
      <c r="C143" s="171"/>
      <c r="D143" s="104"/>
      <c r="E143" s="160"/>
      <c r="F143" s="106" t="s">
        <v>66</v>
      </c>
      <c r="G143" s="292"/>
      <c r="H143" s="209">
        <f>SUM(H138:H142)</f>
        <v>8883</v>
      </c>
      <c r="I143" s="163"/>
      <c r="J143" s="432">
        <f>SUM(J138:J142)</f>
        <v>1000</v>
      </c>
      <c r="K143" s="292"/>
      <c r="L143" s="441">
        <f>SUM(L138:L142)</f>
        <v>1000</v>
      </c>
      <c r="M143" s="161"/>
      <c r="N143" s="218"/>
      <c r="O143" s="116">
        <f>SUM(O138:O142)</f>
        <v>0</v>
      </c>
      <c r="P143" s="224"/>
    </row>
    <row r="144" spans="1:17" customFormat="1" ht="10.050000000000001" customHeight="1" thickBot="1">
      <c r="A144" s="107"/>
      <c r="B144" s="107"/>
      <c r="C144" s="172"/>
      <c r="D144" s="108"/>
      <c r="E144" s="246"/>
      <c r="F144" s="109"/>
      <c r="G144" s="293"/>
      <c r="H144" s="98"/>
      <c r="I144" s="98"/>
      <c r="J144" s="98"/>
      <c r="K144" s="293"/>
      <c r="L144" s="110"/>
      <c r="M144" s="161"/>
      <c r="N144" s="156"/>
      <c r="O144" s="190"/>
      <c r="P144" s="222"/>
      <c r="Q144" s="2"/>
    </row>
    <row r="145" spans="1:18" customFormat="1" ht="30" customHeight="1" thickTop="1" thickBot="1">
      <c r="A145" s="107"/>
      <c r="B145" s="107"/>
      <c r="C145" s="172"/>
      <c r="D145" s="472"/>
      <c r="E145" s="472"/>
      <c r="F145" s="472" t="s">
        <v>157</v>
      </c>
      <c r="G145" s="420">
        <f>H145/H98</f>
        <v>0.33622645833333337</v>
      </c>
      <c r="H145" s="447">
        <v>32277.74</v>
      </c>
      <c r="I145" s="420"/>
      <c r="J145" s="442">
        <v>17873.96</v>
      </c>
      <c r="K145" s="420">
        <f>L145/L98</f>
        <v>0.17935375000000003</v>
      </c>
      <c r="L145" s="440">
        <f>H145+L109</f>
        <v>17217.960000000003</v>
      </c>
      <c r="M145" s="164"/>
      <c r="N145" s="373" t="s">
        <v>156</v>
      </c>
      <c r="O145" s="347">
        <f>O121+O136+O143</f>
        <v>-656</v>
      </c>
      <c r="P145" s="222"/>
      <c r="Q145" s="2"/>
    </row>
    <row r="146" spans="1:18" customFormat="1" ht="30" customHeight="1" thickTop="1" thickBot="1">
      <c r="A146" s="107"/>
      <c r="B146" s="107"/>
      <c r="C146" s="172"/>
      <c r="D146" s="267"/>
      <c r="E146" s="267"/>
      <c r="F146" s="278"/>
      <c r="G146" s="406"/>
      <c r="H146" s="273"/>
      <c r="I146" s="474"/>
      <c r="J146" s="475"/>
      <c r="K146" s="474"/>
      <c r="L146" s="343"/>
      <c r="M146" s="164"/>
      <c r="N146" s="219"/>
      <c r="O146" s="343"/>
      <c r="P146" s="222"/>
      <c r="Q146" s="2"/>
    </row>
    <row r="147" spans="1:18" customFormat="1" ht="30" customHeight="1" thickTop="1" thickBot="1">
      <c r="A147" s="107"/>
      <c r="B147" s="107"/>
      <c r="C147" s="172"/>
      <c r="D147" s="267"/>
      <c r="E147" s="268"/>
      <c r="F147" s="268" t="s">
        <v>96</v>
      </c>
      <c r="G147" s="406"/>
      <c r="H147" s="446">
        <v>44739.73</v>
      </c>
      <c r="I147" s="474"/>
      <c r="J147" s="444">
        <v>34739.730000000003</v>
      </c>
      <c r="K147" s="474"/>
      <c r="L147" s="445">
        <f>L165</f>
        <v>34739.729999999996</v>
      </c>
      <c r="M147" s="164"/>
      <c r="N147" s="219"/>
      <c r="O147" s="394">
        <f>L147-J147</f>
        <v>0</v>
      </c>
      <c r="P147" s="222"/>
      <c r="Q147" s="2"/>
    </row>
    <row r="148" spans="1:18" customFormat="1" ht="30" customHeight="1" thickTop="1">
      <c r="A148" s="107"/>
      <c r="B148" s="107"/>
      <c r="C148" s="172"/>
      <c r="D148" s="267"/>
      <c r="E148" s="269"/>
      <c r="F148" s="270" t="s">
        <v>97</v>
      </c>
      <c r="G148" s="406"/>
      <c r="H148" s="475"/>
      <c r="I148" s="474"/>
      <c r="J148" s="475"/>
      <c r="K148" s="474"/>
      <c r="L148" s="343"/>
      <c r="M148" s="164"/>
      <c r="N148" s="219"/>
      <c r="O148" s="395"/>
      <c r="P148" s="222"/>
      <c r="Q148" s="2"/>
    </row>
    <row r="149" spans="1:18" s="84" customFormat="1" ht="10.050000000000001" customHeight="1">
      <c r="C149" s="374"/>
      <c r="D149" s="267"/>
      <c r="E149" s="316"/>
      <c r="F149" s="316"/>
      <c r="G149" s="407"/>
      <c r="H149" s="314"/>
      <c r="I149" s="407"/>
      <c r="J149" s="314"/>
      <c r="K149" s="407"/>
      <c r="L149" s="476"/>
      <c r="M149" s="283"/>
      <c r="N149" s="284"/>
      <c r="O149" s="275"/>
      <c r="P149" s="285"/>
    </row>
    <row r="150" spans="1:18" s="2" customFormat="1" ht="30" customHeight="1">
      <c r="A150" s="111"/>
      <c r="B150" s="111"/>
      <c r="C150" s="317"/>
      <c r="D150" s="473"/>
      <c r="E150" s="473"/>
      <c r="F150" s="473" t="s">
        <v>158</v>
      </c>
      <c r="G150" s="405">
        <f>H150/H98</f>
        <v>0.80226531249999999</v>
      </c>
      <c r="H150" s="448">
        <f>H145+H147</f>
        <v>77017.47</v>
      </c>
      <c r="I150" s="405"/>
      <c r="J150" s="527">
        <f>J145+J147</f>
        <v>52613.69</v>
      </c>
      <c r="K150" s="405">
        <f>L150/L98</f>
        <v>0.54122593750000003</v>
      </c>
      <c r="L150" s="439">
        <f>L145+L147</f>
        <v>51957.69</v>
      </c>
      <c r="M150" s="274"/>
      <c r="N150" s="276"/>
      <c r="O150" s="394">
        <f>L150-J150</f>
        <v>-656</v>
      </c>
      <c r="P150" s="326"/>
      <c r="Q150" s="277"/>
      <c r="R150" s="277"/>
    </row>
    <row r="151" spans="1:18" s="2" customFormat="1" ht="18" customHeight="1" thickBot="1">
      <c r="A151" s="1"/>
      <c r="B151" s="1"/>
      <c r="C151" s="318"/>
      <c r="D151" s="319"/>
      <c r="E151" s="320"/>
      <c r="F151" s="321"/>
      <c r="G151" s="322"/>
      <c r="H151" s="323"/>
      <c r="I151" s="324"/>
      <c r="J151" s="323"/>
      <c r="K151" s="322"/>
      <c r="L151" s="328"/>
      <c r="M151" s="325"/>
      <c r="N151" s="470" t="s">
        <v>176</v>
      </c>
      <c r="O151" s="342" t="s">
        <v>67</v>
      </c>
      <c r="P151" s="327"/>
      <c r="Q151" s="277"/>
      <c r="R151" s="277"/>
    </row>
    <row r="152" spans="1:18" s="2" customFormat="1" ht="19.95" customHeight="1" thickTop="1">
      <c r="A152" s="1"/>
      <c r="B152" s="1"/>
      <c r="C152" s="267"/>
      <c r="D152" s="267"/>
      <c r="E152" s="278"/>
      <c r="F152" s="270"/>
      <c r="G152" s="305"/>
      <c r="H152" s="271"/>
      <c r="I152" s="272"/>
      <c r="J152" s="271"/>
      <c r="K152" s="305"/>
      <c r="L152" s="315"/>
      <c r="M152" s="274"/>
      <c r="N152" s="271"/>
      <c r="O152" s="275"/>
      <c r="P152" s="275"/>
      <c r="Q152" s="277"/>
      <c r="R152" s="277"/>
    </row>
    <row r="153" spans="1:18" s="2" customFormat="1" ht="19.95" customHeight="1">
      <c r="A153" s="1"/>
      <c r="B153" s="1"/>
      <c r="C153" s="267"/>
      <c r="D153" s="267"/>
      <c r="E153" s="278"/>
      <c r="F153" s="270"/>
      <c r="G153" s="305"/>
      <c r="H153" s="271"/>
      <c r="I153" s="272"/>
      <c r="J153" s="271"/>
      <c r="K153" s="305"/>
      <c r="L153" s="315"/>
      <c r="M153" s="274"/>
      <c r="N153" s="271"/>
      <c r="O153" s="275"/>
      <c r="P153" s="275"/>
      <c r="Q153" s="277"/>
      <c r="R153" s="277"/>
    </row>
    <row r="154" spans="1:18" s="2" customFormat="1" ht="19.95" customHeight="1">
      <c r="A154" s="1"/>
      <c r="B154" s="1"/>
      <c r="C154" s="267"/>
      <c r="D154" s="267"/>
      <c r="E154" s="23"/>
      <c r="F154" s="398" t="s">
        <v>115</v>
      </c>
      <c r="G154" s="398"/>
      <c r="H154" s="398"/>
      <c r="I154" s="23"/>
      <c r="K154" s="286"/>
      <c r="M154" s="107"/>
      <c r="N154" s="427"/>
      <c r="O154" s="396"/>
      <c r="P154" s="275"/>
      <c r="Q154" s="277"/>
      <c r="R154" s="277"/>
    </row>
    <row r="155" spans="1:18" ht="19.95" customHeight="1" thickBot="1">
      <c r="C155" s="111"/>
      <c r="D155" s="23"/>
      <c r="J155" s="279"/>
      <c r="L155"/>
      <c r="M155"/>
      <c r="N155" s="427"/>
      <c r="O155" s="396"/>
      <c r="P155" s="332"/>
    </row>
    <row r="156" spans="1:18" ht="19.95" customHeight="1" thickBot="1">
      <c r="E156" s="454"/>
      <c r="F156" s="455" t="s">
        <v>98</v>
      </c>
      <c r="G156" s="508"/>
      <c r="H156" s="509"/>
      <c r="I156" s="509"/>
      <c r="J156" s="509"/>
      <c r="K156" s="508"/>
      <c r="L156" s="509"/>
      <c r="M156" s="511"/>
      <c r="N156" s="427"/>
      <c r="O156" s="396"/>
      <c r="P156" s="277"/>
    </row>
    <row r="157" spans="1:18" ht="19.95" customHeight="1">
      <c r="C157"/>
      <c r="D157"/>
      <c r="E157" s="487"/>
      <c r="F157" s="488" t="s">
        <v>111</v>
      </c>
      <c r="G157" s="489"/>
      <c r="H157" s="490"/>
      <c r="I157" s="490"/>
      <c r="J157" s="490"/>
      <c r="K157" s="489"/>
      <c r="L157" s="456">
        <v>50000</v>
      </c>
      <c r="M157" s="512"/>
      <c r="N157" s="427"/>
      <c r="O157" s="396"/>
      <c r="P157" s="332"/>
      <c r="Q157" s="277"/>
    </row>
    <row r="158" spans="1:18" ht="19.95" customHeight="1">
      <c r="C158"/>
      <c r="D158"/>
      <c r="E158" s="491"/>
      <c r="F158" s="492" t="s">
        <v>99</v>
      </c>
      <c r="G158" s="489"/>
      <c r="H158" s="490"/>
      <c r="I158" s="490"/>
      <c r="J158" s="490"/>
      <c r="K158" s="489"/>
      <c r="L158" s="457">
        <v>1705</v>
      </c>
      <c r="M158" s="512"/>
      <c r="N158" s="397"/>
      <c r="O158" s="510"/>
      <c r="P158" s="330"/>
      <c r="Q158" s="277"/>
    </row>
    <row r="159" spans="1:18" ht="19.95" customHeight="1">
      <c r="C159"/>
      <c r="D159"/>
      <c r="E159" s="491"/>
      <c r="F159" s="493"/>
      <c r="G159" s="494" t="s">
        <v>100</v>
      </c>
      <c r="H159" s="494"/>
      <c r="I159" s="494"/>
      <c r="J159" s="494"/>
      <c r="K159" s="495"/>
      <c r="L159" s="458">
        <f t="shared" ref="L159" si="9">SUM(L157:L158)</f>
        <v>51705</v>
      </c>
      <c r="M159" s="512"/>
      <c r="N159" s="154"/>
      <c r="O159" s="330"/>
      <c r="P159" s="330"/>
      <c r="Q159" s="277"/>
    </row>
    <row r="160" spans="1:18" ht="19.95" customHeight="1">
      <c r="C160"/>
      <c r="D160"/>
      <c r="E160" s="491"/>
      <c r="F160" s="490" t="s">
        <v>101</v>
      </c>
      <c r="G160" s="489"/>
      <c r="H160" s="496"/>
      <c r="I160" s="490"/>
      <c r="J160" s="490"/>
      <c r="K160" s="497" t="s">
        <v>112</v>
      </c>
      <c r="L160" s="457">
        <v>-5260.27</v>
      </c>
      <c r="M160" s="512"/>
      <c r="N160" s="333"/>
      <c r="O160" s="330"/>
      <c r="P160" s="330"/>
      <c r="Q160" s="277"/>
    </row>
    <row r="161" spans="3:17" ht="19.95" customHeight="1">
      <c r="C161"/>
      <c r="D161"/>
      <c r="E161" s="491"/>
      <c r="F161" s="490" t="s">
        <v>102</v>
      </c>
      <c r="G161" s="489"/>
      <c r="H161" s="496"/>
      <c r="I161" s="490"/>
      <c r="J161" s="490"/>
      <c r="K161" s="497" t="s">
        <v>112</v>
      </c>
      <c r="L161" s="457">
        <v>-324.52</v>
      </c>
      <c r="M161" s="512"/>
      <c r="N161" s="154"/>
      <c r="O161" s="330"/>
      <c r="P161" s="330"/>
      <c r="Q161" s="277"/>
    </row>
    <row r="162" spans="3:17" ht="19.95" customHeight="1">
      <c r="C162"/>
      <c r="D162"/>
      <c r="E162" s="491"/>
      <c r="F162" s="490" t="s">
        <v>145</v>
      </c>
      <c r="G162" s="489"/>
      <c r="H162" s="496"/>
      <c r="I162" s="490"/>
      <c r="J162" s="490"/>
      <c r="K162" s="497"/>
      <c r="L162" s="457">
        <v>-10000</v>
      </c>
      <c r="M162" s="512"/>
      <c r="N162" s="154"/>
      <c r="O162" s="330"/>
      <c r="P162" s="330"/>
      <c r="Q162" s="277"/>
    </row>
    <row r="163" spans="3:17" ht="19.95" customHeight="1">
      <c r="C163"/>
      <c r="D163"/>
      <c r="E163" s="491"/>
      <c r="F163" s="490" t="s">
        <v>146</v>
      </c>
      <c r="G163" s="489"/>
      <c r="H163" s="496"/>
      <c r="I163" s="490"/>
      <c r="J163" s="490"/>
      <c r="K163" s="497"/>
      <c r="L163" s="457">
        <v>-523.78</v>
      </c>
      <c r="M163" s="512"/>
      <c r="N163" s="154"/>
      <c r="O163" s="330"/>
      <c r="P163" s="330"/>
      <c r="Q163" s="277"/>
    </row>
    <row r="164" spans="3:17" ht="19.95" customHeight="1">
      <c r="C164"/>
      <c r="D164"/>
      <c r="E164" s="498"/>
      <c r="F164" s="499" t="s">
        <v>147</v>
      </c>
      <c r="G164" s="500"/>
      <c r="H164" s="499"/>
      <c r="I164" s="499"/>
      <c r="J164" s="499"/>
      <c r="K164" s="501" t="s">
        <v>103</v>
      </c>
      <c r="L164" s="459">
        <f>L158+L161+L163</f>
        <v>856.7</v>
      </c>
      <c r="M164" s="512"/>
      <c r="N164" s="154"/>
      <c r="O164" s="330"/>
      <c r="P164" s="330"/>
      <c r="Q164" s="277"/>
    </row>
    <row r="165" spans="3:17" ht="19.95" customHeight="1">
      <c r="C165"/>
      <c r="D165"/>
      <c r="E165" s="491"/>
      <c r="F165" s="502" t="s">
        <v>148</v>
      </c>
      <c r="G165" s="503"/>
      <c r="H165" s="502"/>
      <c r="I165" s="502"/>
      <c r="J165" s="502"/>
      <c r="K165" s="504" t="s">
        <v>103</v>
      </c>
      <c r="L165" s="460">
        <f>L157+L160+L162</f>
        <v>34739.729999999996</v>
      </c>
      <c r="M165" s="513"/>
      <c r="N165" s="334"/>
      <c r="O165" s="330"/>
      <c r="P165" s="330"/>
      <c r="Q165" s="277"/>
    </row>
    <row r="166" spans="3:17" ht="19.95" customHeight="1">
      <c r="C166"/>
      <c r="D166"/>
      <c r="E166" s="491"/>
      <c r="F166" s="502" t="s">
        <v>149</v>
      </c>
      <c r="G166" s="503"/>
      <c r="H166" s="502"/>
      <c r="I166" s="502"/>
      <c r="J166" s="502"/>
      <c r="K166" s="504" t="s">
        <v>103</v>
      </c>
      <c r="L166" s="461">
        <f>SUM(L164:L165)</f>
        <v>35596.429999999993</v>
      </c>
      <c r="M166" s="513"/>
      <c r="N166" s="334"/>
      <c r="O166" s="331"/>
      <c r="P166" s="331"/>
      <c r="Q166" s="277"/>
    </row>
    <row r="167" spans="3:17" ht="19.95" customHeight="1" thickBot="1">
      <c r="C167"/>
      <c r="D167"/>
      <c r="E167" s="462"/>
      <c r="F167" s="505"/>
      <c r="G167" s="506"/>
      <c r="H167" s="505"/>
      <c r="I167" s="505"/>
      <c r="J167" s="505"/>
      <c r="K167" s="506"/>
      <c r="L167" s="507" t="s">
        <v>150</v>
      </c>
      <c r="M167" s="514"/>
      <c r="N167" s="335"/>
      <c r="O167" s="331"/>
      <c r="P167" s="331"/>
      <c r="Q167" s="277"/>
    </row>
    <row r="168" spans="3:17" ht="19.95" customHeight="1">
      <c r="C168"/>
      <c r="D168"/>
      <c r="E168" s="330"/>
      <c r="F168" s="515"/>
      <c r="G168" s="516"/>
      <c r="H168" s="515"/>
      <c r="I168" s="515"/>
      <c r="J168" s="515"/>
      <c r="K168" s="516"/>
      <c r="L168" s="517"/>
      <c r="M168" s="331"/>
      <c r="N168" s="335"/>
      <c r="O168" s="331"/>
      <c r="P168" s="331"/>
      <c r="Q168" s="277"/>
    </row>
    <row r="169" spans="3:17" ht="19.95" customHeight="1" thickBot="1">
      <c r="C169"/>
      <c r="D169"/>
      <c r="E169" s="518"/>
      <c r="F169" s="519"/>
      <c r="G169" s="520"/>
      <c r="H169" s="518"/>
      <c r="I169" s="518"/>
      <c r="J169" s="521"/>
      <c r="K169" s="520"/>
      <c r="L169" s="522"/>
      <c r="M169" s="522"/>
      <c r="N169" s="336"/>
      <c r="O169" s="331"/>
      <c r="P169" s="331"/>
      <c r="Q169" s="277"/>
    </row>
    <row r="170" spans="3:17" ht="19.95" customHeight="1" thickBot="1">
      <c r="C170" s="280"/>
      <c r="D170" s="281"/>
      <c r="E170" s="463"/>
      <c r="F170" s="464" t="s">
        <v>152</v>
      </c>
      <c r="G170" s="414"/>
      <c r="H170" s="485" t="s">
        <v>151</v>
      </c>
      <c r="I170" s="477"/>
      <c r="J170" s="486" t="s">
        <v>159</v>
      </c>
      <c r="K170" s="306"/>
      <c r="L170" s="282"/>
      <c r="M170" s="282"/>
      <c r="N170" s="280"/>
      <c r="O170" s="280"/>
      <c r="P170" s="280"/>
    </row>
    <row r="171" spans="3:17" ht="19.95" customHeight="1">
      <c r="D171" s="281"/>
      <c r="E171" s="418"/>
      <c r="F171" s="408"/>
      <c r="G171" s="411"/>
      <c r="H171" s="465"/>
      <c r="I171" s="478"/>
      <c r="J171" s="482"/>
      <c r="P171" s="2"/>
    </row>
    <row r="172" spans="3:17" ht="19.95" customHeight="1">
      <c r="E172" s="418"/>
      <c r="F172" s="409" t="s">
        <v>153</v>
      </c>
      <c r="G172" s="411"/>
      <c r="H172" s="466">
        <v>14279.58</v>
      </c>
      <c r="I172" s="478"/>
      <c r="J172" s="483">
        <v>14279.58</v>
      </c>
    </row>
    <row r="173" spans="3:17" ht="19.95" customHeight="1">
      <c r="E173" s="418"/>
      <c r="F173" s="409" t="s">
        <v>154</v>
      </c>
      <c r="G173" s="412"/>
      <c r="H173" s="466">
        <v>11160</v>
      </c>
      <c r="I173" s="479"/>
      <c r="J173" s="483">
        <f>L50</f>
        <v>9068</v>
      </c>
    </row>
    <row r="174" spans="3:17" ht="19.95" customHeight="1">
      <c r="E174" s="418"/>
      <c r="F174" s="410" t="s">
        <v>155</v>
      </c>
      <c r="G174" s="413"/>
      <c r="H174" s="467">
        <f>H172-H173</f>
        <v>3119.58</v>
      </c>
      <c r="I174" s="479"/>
      <c r="J174" s="484">
        <f>J172-J173</f>
        <v>5211.58</v>
      </c>
    </row>
    <row r="175" spans="3:17" ht="10.050000000000001" customHeight="1" thickBot="1">
      <c r="E175" s="419"/>
      <c r="F175" s="417"/>
      <c r="G175" s="415"/>
      <c r="H175" s="416"/>
      <c r="I175" s="480"/>
      <c r="J175" s="481"/>
    </row>
  </sheetData>
  <phoneticPr fontId="22" type="noConversion"/>
  <pageMargins left="0.25" right="0.25" top="0.75" bottom="0.75" header="0.3" footer="0.3"/>
  <pageSetup paperSize="9" scale="36" fitToHeight="2" orientation="portrait" useFirstPageNumber="1" horizontalDpi="4294967293" verticalDpi="0" r:id="rId1"/>
  <headerFooter alignWithMargins="0"/>
  <rowBreaks count="1" manualBreakCount="1">
    <brk id="111" min="2" max="15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8C5E4-C4F3-1D4E-990D-89348E95011D}">
  <dimension ref="A1:HX175"/>
  <sheetViews>
    <sheetView topLeftCell="D73" zoomScale="80" zoomScaleNormal="80" zoomScaleSheetLayoutView="90" workbookViewId="0">
      <selection activeCell="L145" sqref="L145"/>
    </sheetView>
  </sheetViews>
  <sheetFormatPr defaultColWidth="11" defaultRowHeight="19.95" customHeight="1"/>
  <cols>
    <col min="1" max="1" width="11.69921875" style="1" hidden="1" customWidth="1"/>
    <col min="2" max="2" width="2.796875" style="1" customWidth="1"/>
    <col min="3" max="3" width="1.69921875" style="1" customWidth="1"/>
    <col min="4" max="4" width="8.19921875" style="2" customWidth="1"/>
    <col min="5" max="5" width="1.296875" style="2" customWidth="1"/>
    <col min="6" max="6" width="63.69921875" style="2" customWidth="1"/>
    <col min="7" max="7" width="6.69921875" style="286" customWidth="1"/>
    <col min="8" max="8" width="24.19921875" style="2" customWidth="1"/>
    <col min="9" max="9" width="7.5" style="2" bestFit="1" customWidth="1"/>
    <col min="10" max="10" width="21.5" style="2" customWidth="1"/>
    <col min="11" max="11" width="7.5" style="286" customWidth="1"/>
    <col min="12" max="12" width="26.296875" style="2" customWidth="1"/>
    <col min="13" max="13" width="2.19921875" style="2" customWidth="1"/>
    <col min="14" max="14" width="75.5" style="2" customWidth="1"/>
    <col min="15" max="15" width="14.19921875" style="2" customWidth="1"/>
    <col min="16" max="16" width="1.5" customWidth="1"/>
    <col min="17" max="17" width="14.5" style="2" customWidth="1"/>
    <col min="18" max="18" width="14.296875" style="2" customWidth="1"/>
    <col min="19" max="19" width="3" style="2" customWidth="1"/>
    <col min="20" max="20" width="65.69921875" style="2" customWidth="1"/>
    <col min="21" max="232" width="10.19921875" style="2" customWidth="1"/>
    <col min="233" max="16384" width="11" style="1"/>
  </cols>
  <sheetData>
    <row r="1" spans="1:33" ht="19.95" customHeight="1" thickBot="1"/>
    <row r="2" spans="1:33" ht="4.95" customHeight="1" thickTop="1" thickBot="1">
      <c r="A2" s="3"/>
      <c r="B2" s="3"/>
      <c r="C2" s="4"/>
      <c r="D2" s="5"/>
      <c r="E2" s="5"/>
      <c r="F2" s="5"/>
      <c r="G2" s="287"/>
      <c r="H2" s="5"/>
      <c r="I2" s="5"/>
      <c r="J2" s="5"/>
      <c r="K2" s="287"/>
      <c r="L2" s="5"/>
      <c r="M2" s="5"/>
      <c r="N2" s="5"/>
      <c r="O2" s="5"/>
      <c r="P2" s="130"/>
    </row>
    <row r="3" spans="1:33" s="2" customFormat="1" ht="19.95" customHeight="1" thickBot="1">
      <c r="A3" s="7"/>
      <c r="B3" s="7"/>
      <c r="C3" s="7"/>
      <c r="D3" s="8" t="s">
        <v>0</v>
      </c>
      <c r="E3" s="9"/>
      <c r="F3" s="9"/>
      <c r="G3" s="366"/>
      <c r="H3" s="159"/>
      <c r="I3" s="10"/>
      <c r="J3" s="10"/>
      <c r="K3" s="341"/>
      <c r="L3" s="11"/>
      <c r="M3" s="11"/>
      <c r="N3" s="12" t="s">
        <v>177</v>
      </c>
      <c r="O3" s="131"/>
      <c r="P3" s="132"/>
    </row>
    <row r="4" spans="1:33" s="2" customFormat="1" ht="25.05" customHeight="1" thickTop="1">
      <c r="A4" s="7"/>
      <c r="B4" s="7"/>
      <c r="C4" s="7"/>
      <c r="D4" s="13"/>
      <c r="E4" s="13"/>
      <c r="F4" s="14" t="s">
        <v>119</v>
      </c>
      <c r="G4" s="288"/>
      <c r="H4" s="11"/>
      <c r="I4" s="11"/>
      <c r="J4" s="11"/>
      <c r="K4" s="288"/>
      <c r="L4" s="11"/>
      <c r="M4" s="11"/>
      <c r="N4" s="120" t="s">
        <v>178</v>
      </c>
      <c r="O4" s="139"/>
      <c r="P4" s="133"/>
      <c r="Q4" s="387" t="s">
        <v>68</v>
      </c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1"/>
      <c r="AG4" s="121"/>
    </row>
    <row r="5" spans="1:33" s="23" customFormat="1" ht="16.05" customHeight="1">
      <c r="A5" s="15"/>
      <c r="B5" s="15"/>
      <c r="C5" s="15"/>
      <c r="D5" s="16"/>
      <c r="E5" s="232"/>
      <c r="F5" s="17"/>
      <c r="G5" s="289"/>
      <c r="H5" s="20" t="s">
        <v>106</v>
      </c>
      <c r="I5" s="18"/>
      <c r="J5" s="367" t="s">
        <v>1</v>
      </c>
      <c r="K5" s="289"/>
      <c r="L5" s="468" t="s">
        <v>2</v>
      </c>
      <c r="M5" s="21"/>
      <c r="N5" s="22"/>
      <c r="O5" s="19"/>
      <c r="P5" s="134"/>
      <c r="Q5" s="388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2"/>
      <c r="AC5" s="122"/>
      <c r="AD5" s="122"/>
      <c r="AE5" s="122"/>
      <c r="AF5" s="122"/>
      <c r="AG5" s="122"/>
    </row>
    <row r="6" spans="1:33" s="23" customFormat="1" ht="16.05" customHeight="1">
      <c r="A6" s="15"/>
      <c r="B6" s="15"/>
      <c r="C6" s="15"/>
      <c r="D6" s="24" t="s">
        <v>3</v>
      </c>
      <c r="E6" s="233"/>
      <c r="F6" s="25" t="s">
        <v>4</v>
      </c>
      <c r="G6" s="290"/>
      <c r="H6" s="27" t="s">
        <v>5</v>
      </c>
      <c r="I6" s="18"/>
      <c r="J6" s="368" t="s">
        <v>71</v>
      </c>
      <c r="K6" s="290"/>
      <c r="L6" s="469" t="s">
        <v>6</v>
      </c>
      <c r="M6" s="21"/>
      <c r="N6" s="28" t="s">
        <v>7</v>
      </c>
      <c r="O6" s="26" t="s">
        <v>72</v>
      </c>
      <c r="P6" s="134"/>
      <c r="Q6" s="388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</row>
    <row r="7" spans="1:33" s="23" customFormat="1" ht="16.05" customHeight="1">
      <c r="A7" s="15"/>
      <c r="B7" s="15"/>
      <c r="C7" s="15"/>
      <c r="D7" s="29"/>
      <c r="E7" s="234"/>
      <c r="F7" s="30"/>
      <c r="G7" s="289"/>
      <c r="H7" s="523" t="s">
        <v>120</v>
      </c>
      <c r="I7" s="18"/>
      <c r="J7" s="369" t="s">
        <v>179</v>
      </c>
      <c r="K7" s="289"/>
      <c r="L7" s="524" t="s">
        <v>120</v>
      </c>
      <c r="M7" s="21"/>
      <c r="N7" s="22"/>
      <c r="O7" s="26"/>
      <c r="P7" s="134"/>
      <c r="Q7" s="388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</row>
    <row r="8" spans="1:33" s="23" customFormat="1" ht="16.95" customHeight="1">
      <c r="A8" s="15"/>
      <c r="B8" s="15"/>
      <c r="C8" s="15"/>
      <c r="D8" s="24"/>
      <c r="E8" s="233"/>
      <c r="F8" s="31" t="s">
        <v>89</v>
      </c>
      <c r="G8" s="291"/>
      <c r="H8" s="114"/>
      <c r="I8" s="32"/>
      <c r="J8" s="32"/>
      <c r="K8" s="291"/>
      <c r="L8" s="32"/>
      <c r="M8" s="22"/>
      <c r="N8" s="124"/>
      <c r="O8" s="149"/>
      <c r="P8" s="134"/>
      <c r="Q8" s="389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</row>
    <row r="9" spans="1:33" s="40" customFormat="1" ht="16.95" customHeight="1">
      <c r="A9" s="33"/>
      <c r="B9" s="33"/>
      <c r="C9" s="33"/>
      <c r="D9" s="34">
        <v>4101</v>
      </c>
      <c r="E9" s="230"/>
      <c r="F9" s="35" t="s">
        <v>8</v>
      </c>
      <c r="G9" s="292"/>
      <c r="H9" s="194">
        <v>39000</v>
      </c>
      <c r="I9" s="36"/>
      <c r="J9" s="37">
        <f>18627+540</f>
        <v>19167</v>
      </c>
      <c r="K9" s="292"/>
      <c r="L9" s="532">
        <v>44000</v>
      </c>
      <c r="M9" s="38"/>
      <c r="N9" s="124" t="s">
        <v>174</v>
      </c>
      <c r="O9" s="126">
        <f>L9-H9</f>
        <v>5000</v>
      </c>
      <c r="P9" s="135"/>
      <c r="Q9" s="390" t="s">
        <v>69</v>
      </c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</row>
    <row r="10" spans="1:33" s="40" customFormat="1" ht="16.95" customHeight="1">
      <c r="A10" s="33"/>
      <c r="B10" s="33"/>
      <c r="C10" s="33"/>
      <c r="D10" s="34">
        <v>4102</v>
      </c>
      <c r="E10" s="230"/>
      <c r="F10" s="35" t="s">
        <v>9</v>
      </c>
      <c r="G10" s="292"/>
      <c r="H10" s="228">
        <v>500</v>
      </c>
      <c r="I10" s="36"/>
      <c r="J10" s="36">
        <v>420</v>
      </c>
      <c r="K10" s="292"/>
      <c r="L10" s="428">
        <v>600</v>
      </c>
      <c r="M10" s="10"/>
      <c r="N10" s="124"/>
      <c r="O10" s="127">
        <f>L10-H10</f>
        <v>100</v>
      </c>
      <c r="P10" s="135"/>
      <c r="Q10" s="390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</row>
    <row r="11" spans="1:33" s="40" customFormat="1" ht="16.95" customHeight="1">
      <c r="A11" s="33"/>
      <c r="B11" s="33"/>
      <c r="C11" s="33"/>
      <c r="D11" s="196">
        <v>4103</v>
      </c>
      <c r="E11" s="235"/>
      <c r="F11" s="197" t="s">
        <v>75</v>
      </c>
      <c r="G11" s="292"/>
      <c r="H11" s="194">
        <v>750</v>
      </c>
      <c r="I11" s="36"/>
      <c r="J11" s="36">
        <v>332</v>
      </c>
      <c r="K11" s="292"/>
      <c r="L11" s="428">
        <v>650</v>
      </c>
      <c r="M11" s="10"/>
      <c r="N11" s="124"/>
      <c r="O11" s="127">
        <f>L11-H11</f>
        <v>-100</v>
      </c>
      <c r="P11" s="135"/>
      <c r="Q11" s="390"/>
      <c r="R11" s="123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  <c r="AG11" s="123"/>
    </row>
    <row r="12" spans="1:33" s="40" customFormat="1" ht="16.95" customHeight="1">
      <c r="A12" s="33"/>
      <c r="B12" s="33"/>
      <c r="C12" s="33"/>
      <c r="D12" s="41"/>
      <c r="E12" s="173"/>
      <c r="F12" s="42"/>
      <c r="G12" s="291">
        <f>H12/H90</f>
        <v>0.36457085074442197</v>
      </c>
      <c r="H12" s="429">
        <f>SUM(H9:H11)</f>
        <v>40250</v>
      </c>
      <c r="I12" s="44"/>
      <c r="J12" s="45">
        <f>SUM(J9:J11)</f>
        <v>19919</v>
      </c>
      <c r="K12" s="291">
        <f>L12/L90</f>
        <v>0.39166712397229575</v>
      </c>
      <c r="L12" s="433">
        <f>SUM(L9:L11)</f>
        <v>45250</v>
      </c>
      <c r="M12" s="46"/>
      <c r="N12" s="47"/>
      <c r="O12" s="43">
        <f>SUM(O9:O11)</f>
        <v>5000</v>
      </c>
      <c r="P12" s="135"/>
      <c r="Q12" s="390"/>
      <c r="R12" s="123"/>
      <c r="S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</row>
    <row r="13" spans="1:33" s="23" customFormat="1" ht="16.95" customHeight="1">
      <c r="A13" s="15"/>
      <c r="B13" s="15"/>
      <c r="C13" s="15"/>
      <c r="D13" s="24"/>
      <c r="E13" s="233"/>
      <c r="F13" s="31" t="s">
        <v>10</v>
      </c>
      <c r="G13" s="291"/>
      <c r="H13" s="114"/>
      <c r="I13" s="32"/>
      <c r="J13" s="32"/>
      <c r="K13" s="291"/>
      <c r="L13" s="32"/>
      <c r="M13" s="22"/>
      <c r="N13" s="48"/>
      <c r="O13" s="114"/>
      <c r="P13" s="134"/>
      <c r="Q13" s="388"/>
      <c r="R13" s="122"/>
      <c r="S13" s="122"/>
      <c r="T13" s="391" t="s">
        <v>113</v>
      </c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</row>
    <row r="14" spans="1:33" s="40" customFormat="1" ht="16.95" customHeight="1">
      <c r="A14" s="33"/>
      <c r="B14" s="33"/>
      <c r="C14" s="33"/>
      <c r="D14" s="34">
        <v>4110</v>
      </c>
      <c r="E14" s="230"/>
      <c r="F14" s="35" t="s">
        <v>11</v>
      </c>
      <c r="G14" s="291"/>
      <c r="H14" s="194">
        <v>1435</v>
      </c>
      <c r="I14" s="340"/>
      <c r="J14" s="115">
        <v>2100</v>
      </c>
      <c r="K14" s="291"/>
      <c r="L14" s="421">
        <v>2100</v>
      </c>
      <c r="M14" s="10"/>
      <c r="N14" s="382"/>
      <c r="O14" s="126">
        <f t="shared" ref="O14:O30" si="0">L14-H14</f>
        <v>665</v>
      </c>
      <c r="P14" s="135"/>
      <c r="Q14" s="390"/>
      <c r="S14" s="392" t="s">
        <v>22</v>
      </c>
      <c r="T14" s="386" t="s">
        <v>108</v>
      </c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</row>
    <row r="15" spans="1:33" s="40" customFormat="1" ht="16.95" customHeight="1">
      <c r="A15" s="33"/>
      <c r="B15" s="33"/>
      <c r="C15" s="33"/>
      <c r="D15" s="34">
        <v>4115</v>
      </c>
      <c r="E15" s="230"/>
      <c r="F15" s="35" t="s">
        <v>12</v>
      </c>
      <c r="G15" s="291"/>
      <c r="H15" s="194">
        <v>900</v>
      </c>
      <c r="I15" s="340"/>
      <c r="J15" s="115">
        <v>-20</v>
      </c>
      <c r="K15" s="291"/>
      <c r="L15" s="421">
        <v>900</v>
      </c>
      <c r="M15" s="10"/>
      <c r="N15" s="383"/>
      <c r="O15" s="126">
        <f t="shared" si="0"/>
        <v>0</v>
      </c>
      <c r="P15" s="135"/>
      <c r="Q15" s="390"/>
      <c r="S15" s="392" t="s">
        <v>22</v>
      </c>
      <c r="T15" s="365" t="s">
        <v>107</v>
      </c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</row>
    <row r="16" spans="1:33" s="40" customFormat="1" ht="16.95" customHeight="1">
      <c r="A16" s="33"/>
      <c r="B16" s="33"/>
      <c r="C16" s="33"/>
      <c r="D16" s="34">
        <v>4116</v>
      </c>
      <c r="E16" s="230"/>
      <c r="F16" s="35" t="s">
        <v>13</v>
      </c>
      <c r="G16" s="291"/>
      <c r="H16" s="194">
        <v>50</v>
      </c>
      <c r="I16" s="340"/>
      <c r="J16" s="115">
        <v>20</v>
      </c>
      <c r="K16" s="291"/>
      <c r="L16" s="421">
        <v>50</v>
      </c>
      <c r="M16" s="10"/>
      <c r="N16" s="383"/>
      <c r="O16" s="126">
        <f t="shared" si="0"/>
        <v>0</v>
      </c>
      <c r="P16" s="135"/>
      <c r="Q16" s="390"/>
      <c r="S16" s="392" t="s">
        <v>22</v>
      </c>
      <c r="T16" s="365" t="s">
        <v>109</v>
      </c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</row>
    <row r="17" spans="1:33" s="40" customFormat="1" ht="16.95" customHeight="1">
      <c r="A17" s="33"/>
      <c r="B17" s="33"/>
      <c r="C17" s="33"/>
      <c r="D17" s="34">
        <v>4117</v>
      </c>
      <c r="E17" s="230"/>
      <c r="F17" s="35" t="s">
        <v>126</v>
      </c>
      <c r="G17" s="291"/>
      <c r="H17" s="194">
        <v>320</v>
      </c>
      <c r="I17" s="340"/>
      <c r="J17" s="115">
        <v>152</v>
      </c>
      <c r="K17" s="291"/>
      <c r="L17" s="421">
        <v>320</v>
      </c>
      <c r="M17" s="10"/>
      <c r="N17" s="383"/>
      <c r="O17" s="126">
        <f t="shared" si="0"/>
        <v>0</v>
      </c>
      <c r="P17" s="135"/>
      <c r="Q17" s="390"/>
      <c r="S17" s="392" t="s">
        <v>22</v>
      </c>
      <c r="T17" s="365" t="s">
        <v>110</v>
      </c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</row>
    <row r="18" spans="1:33" s="40" customFormat="1" ht="16.95" customHeight="1">
      <c r="A18" s="33"/>
      <c r="B18" s="33"/>
      <c r="C18" s="33"/>
      <c r="D18" s="34">
        <v>4120</v>
      </c>
      <c r="E18" s="230"/>
      <c r="F18" s="35" t="s">
        <v>14</v>
      </c>
      <c r="G18" s="291"/>
      <c r="H18" s="194">
        <v>1000</v>
      </c>
      <c r="I18" s="36"/>
      <c r="J18" s="115">
        <f>1293-70</f>
        <v>1223</v>
      </c>
      <c r="K18" s="291"/>
      <c r="L18" s="421">
        <v>1223</v>
      </c>
      <c r="M18" s="10"/>
      <c r="N18" s="536" t="s">
        <v>180</v>
      </c>
      <c r="O18" s="126">
        <f t="shared" si="0"/>
        <v>223</v>
      </c>
      <c r="P18" s="135"/>
      <c r="Q18" s="390"/>
      <c r="R18" s="123"/>
      <c r="S18" s="123" t="s">
        <v>22</v>
      </c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</row>
    <row r="19" spans="1:33" s="40" customFormat="1" ht="16.95" customHeight="1">
      <c r="A19" s="33"/>
      <c r="B19" s="33"/>
      <c r="C19" s="33"/>
      <c r="D19" s="34">
        <v>4124</v>
      </c>
      <c r="E19" s="230"/>
      <c r="F19" s="35" t="s">
        <v>15</v>
      </c>
      <c r="G19" s="291"/>
      <c r="H19" s="194">
        <v>600</v>
      </c>
      <c r="I19" s="36"/>
      <c r="J19" s="115">
        <v>240</v>
      </c>
      <c r="K19" s="291"/>
      <c r="L19" s="421">
        <v>600</v>
      </c>
      <c r="M19" s="10"/>
      <c r="N19" s="49"/>
      <c r="O19" s="126">
        <f t="shared" si="0"/>
        <v>0</v>
      </c>
      <c r="P19" s="135"/>
      <c r="Q19" s="390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</row>
    <row r="20" spans="1:33" s="40" customFormat="1" ht="16.95" customHeight="1">
      <c r="A20" s="33"/>
      <c r="B20" s="33"/>
      <c r="C20" s="33"/>
      <c r="D20" s="196">
        <v>4125</v>
      </c>
      <c r="E20" s="235"/>
      <c r="F20" s="197" t="s">
        <v>76</v>
      </c>
      <c r="G20" s="291"/>
      <c r="H20" s="194">
        <v>300</v>
      </c>
      <c r="I20" s="36"/>
      <c r="J20" s="115"/>
      <c r="K20" s="291"/>
      <c r="L20" s="421">
        <v>300</v>
      </c>
      <c r="M20" s="10"/>
      <c r="N20" s="49"/>
      <c r="O20" s="126">
        <f t="shared" si="0"/>
        <v>0</v>
      </c>
      <c r="P20" s="135"/>
      <c r="Q20" s="390">
        <f>66</f>
        <v>66</v>
      </c>
      <c r="R20" s="123"/>
      <c r="S20" s="123"/>
      <c r="T20" s="123"/>
      <c r="U20" s="123"/>
      <c r="V20" s="123"/>
      <c r="W20" s="123"/>
      <c r="X20" s="123"/>
      <c r="Y20" s="123"/>
      <c r="Z20" s="123"/>
      <c r="AA20" s="123"/>
      <c r="AB20" s="123"/>
      <c r="AC20" s="123"/>
      <c r="AD20" s="123"/>
      <c r="AE20" s="123"/>
      <c r="AF20" s="123"/>
      <c r="AG20" s="123"/>
    </row>
    <row r="21" spans="1:33" s="40" customFormat="1" ht="16.95" customHeight="1">
      <c r="A21" s="33"/>
      <c r="B21" s="33"/>
      <c r="C21" s="33"/>
      <c r="D21" s="34">
        <v>4129</v>
      </c>
      <c r="E21" s="230"/>
      <c r="F21" s="35" t="s">
        <v>16</v>
      </c>
      <c r="G21" s="291"/>
      <c r="H21" s="194">
        <f>'[1]Budget-Forecast Comparison'!$M19</f>
        <v>200</v>
      </c>
      <c r="I21" s="36"/>
      <c r="J21" s="115">
        <v>10</v>
      </c>
      <c r="K21" s="291"/>
      <c r="L21" s="421">
        <v>200</v>
      </c>
      <c r="M21" s="10"/>
      <c r="N21" s="344"/>
      <c r="O21" s="126">
        <f t="shared" si="0"/>
        <v>0</v>
      </c>
      <c r="P21" s="135"/>
      <c r="Q21" s="390"/>
      <c r="R21" s="123"/>
      <c r="S21" s="123"/>
      <c r="T21" s="123"/>
      <c r="U21" s="123"/>
      <c r="V21" s="123"/>
      <c r="W21" s="123"/>
      <c r="X21" s="123"/>
      <c r="Y21" s="123"/>
      <c r="Z21" s="123"/>
      <c r="AA21" s="123"/>
      <c r="AB21" s="123"/>
      <c r="AC21" s="123"/>
      <c r="AD21" s="123"/>
      <c r="AE21" s="123"/>
      <c r="AF21" s="123"/>
      <c r="AG21" s="123"/>
    </row>
    <row r="22" spans="1:33" s="40" customFormat="1" ht="16.95" customHeight="1">
      <c r="A22" s="33"/>
      <c r="B22" s="33"/>
      <c r="C22" s="33"/>
      <c r="D22" s="34">
        <v>4130</v>
      </c>
      <c r="E22" s="230"/>
      <c r="F22" s="35" t="s">
        <v>17</v>
      </c>
      <c r="G22" s="291"/>
      <c r="H22" s="194">
        <f>'[1]Budget-Forecast Comparison'!$M20</f>
        <v>300</v>
      </c>
      <c r="I22" s="36"/>
      <c r="J22" s="115">
        <v>107</v>
      </c>
      <c r="K22" s="291"/>
      <c r="L22" s="421">
        <v>300</v>
      </c>
      <c r="M22" s="10"/>
      <c r="N22" s="344"/>
      <c r="O22" s="126">
        <f t="shared" si="0"/>
        <v>0</v>
      </c>
      <c r="P22" s="135"/>
      <c r="Q22" s="390"/>
      <c r="R22" s="123"/>
      <c r="S22" s="123"/>
      <c r="T22" s="123"/>
      <c r="U22" s="123"/>
      <c r="V22" s="123"/>
      <c r="W22" s="123"/>
      <c r="X22" s="123"/>
      <c r="Y22" s="123"/>
      <c r="Z22" s="123"/>
      <c r="AA22" s="123"/>
      <c r="AB22" s="123"/>
      <c r="AC22" s="123"/>
      <c r="AD22" s="123"/>
      <c r="AE22" s="123"/>
      <c r="AF22" s="123"/>
      <c r="AG22" s="123"/>
    </row>
    <row r="23" spans="1:33" s="40" customFormat="1" ht="16.95" customHeight="1">
      <c r="A23" s="33"/>
      <c r="B23" s="33"/>
      <c r="C23" s="33"/>
      <c r="D23" s="34">
        <v>4135</v>
      </c>
      <c r="E23" s="230"/>
      <c r="F23" s="35" t="s">
        <v>77</v>
      </c>
      <c r="G23" s="291"/>
      <c r="H23" s="194">
        <f>720+100</f>
        <v>820</v>
      </c>
      <c r="I23" s="36"/>
      <c r="J23" s="115">
        <v>273</v>
      </c>
      <c r="K23" s="291"/>
      <c r="L23" s="421">
        <v>820</v>
      </c>
      <c r="M23" s="10"/>
      <c r="N23" s="344"/>
      <c r="O23" s="126">
        <f t="shared" si="0"/>
        <v>0</v>
      </c>
      <c r="P23" s="135"/>
      <c r="Q23" s="390"/>
      <c r="R23" s="123"/>
      <c r="S23" s="123"/>
      <c r="T23" s="123"/>
      <c r="U23" s="123"/>
      <c r="V23" s="123"/>
      <c r="W23" s="123"/>
      <c r="X23" s="123"/>
      <c r="Y23" s="123"/>
      <c r="Z23" s="123"/>
      <c r="AA23" s="123"/>
      <c r="AB23" s="123"/>
      <c r="AC23" s="123"/>
      <c r="AD23" s="123"/>
      <c r="AE23" s="123"/>
      <c r="AF23" s="123"/>
      <c r="AG23" s="123"/>
    </row>
    <row r="24" spans="1:33" s="40" customFormat="1" ht="16.95" customHeight="1">
      <c r="A24" s="33"/>
      <c r="B24" s="33"/>
      <c r="C24" s="33"/>
      <c r="D24" s="34">
        <v>4137</v>
      </c>
      <c r="E24" s="230"/>
      <c r="F24" s="35" t="s">
        <v>18</v>
      </c>
      <c r="G24" s="309"/>
      <c r="H24" s="399"/>
      <c r="I24" s="36"/>
      <c r="J24" s="533"/>
      <c r="K24" s="309"/>
      <c r="L24" s="421"/>
      <c r="M24" s="10"/>
      <c r="N24" s="344"/>
      <c r="O24" s="126">
        <f t="shared" si="0"/>
        <v>0</v>
      </c>
      <c r="P24" s="135"/>
      <c r="Q24" s="390"/>
      <c r="R24" s="123"/>
      <c r="S24" s="123"/>
      <c r="T24" s="123"/>
      <c r="U24" s="123"/>
      <c r="V24" s="123"/>
      <c r="W24" s="123"/>
      <c r="X24" s="123"/>
      <c r="Y24" s="123"/>
      <c r="Z24" s="123"/>
      <c r="AA24" s="123"/>
      <c r="AB24" s="123"/>
      <c r="AC24" s="123"/>
      <c r="AD24" s="123"/>
      <c r="AE24" s="123"/>
      <c r="AF24" s="123"/>
      <c r="AG24" s="123"/>
    </row>
    <row r="25" spans="1:33" s="40" customFormat="1" ht="16.95" customHeight="1">
      <c r="A25" s="33"/>
      <c r="B25" s="33"/>
      <c r="C25" s="33"/>
      <c r="D25" s="34">
        <v>4137</v>
      </c>
      <c r="E25" s="230"/>
      <c r="F25" s="35" t="s">
        <v>19</v>
      </c>
      <c r="G25" s="309"/>
      <c r="H25" s="399">
        <v>360</v>
      </c>
      <c r="I25" s="36"/>
      <c r="J25" s="533"/>
      <c r="K25" s="309"/>
      <c r="L25" s="421">
        <v>360</v>
      </c>
      <c r="M25" s="10"/>
      <c r="N25" s="345"/>
      <c r="O25" s="126">
        <f t="shared" si="0"/>
        <v>0</v>
      </c>
      <c r="P25" s="135"/>
      <c r="Q25" s="390"/>
      <c r="R25" s="123"/>
      <c r="S25" s="123"/>
      <c r="T25" s="123"/>
      <c r="U25" s="123"/>
      <c r="V25" s="123"/>
      <c r="W25" s="123"/>
      <c r="X25" s="123"/>
      <c r="Y25" s="123"/>
      <c r="Z25" s="123"/>
      <c r="AA25" s="123"/>
      <c r="AB25" s="123"/>
      <c r="AC25" s="123"/>
      <c r="AD25" s="123"/>
      <c r="AE25" s="123"/>
      <c r="AF25" s="123"/>
      <c r="AG25" s="123"/>
    </row>
    <row r="26" spans="1:33" s="40" customFormat="1" ht="16.95" customHeight="1">
      <c r="A26" s="33"/>
      <c r="B26" s="33"/>
      <c r="C26" s="33"/>
      <c r="D26" s="34">
        <v>4137</v>
      </c>
      <c r="E26" s="230"/>
      <c r="F26" s="35" t="s">
        <v>20</v>
      </c>
      <c r="G26" s="309"/>
      <c r="H26" s="399"/>
      <c r="I26" s="36"/>
      <c r="J26" s="533"/>
      <c r="K26" s="309"/>
      <c r="L26" s="421"/>
      <c r="M26" s="10"/>
      <c r="N26" s="345"/>
      <c r="O26" s="126">
        <f t="shared" si="0"/>
        <v>0</v>
      </c>
      <c r="P26" s="135"/>
      <c r="Q26" s="390"/>
      <c r="R26" s="123"/>
      <c r="S26" s="123"/>
      <c r="T26" s="123"/>
      <c r="U26" s="123"/>
      <c r="V26" s="123"/>
      <c r="W26" s="123"/>
      <c r="X26" s="123"/>
      <c r="Y26" s="123"/>
      <c r="Z26" s="123"/>
      <c r="AA26" s="123"/>
      <c r="AB26" s="123"/>
      <c r="AC26" s="123"/>
      <c r="AD26" s="123"/>
      <c r="AE26" s="123"/>
      <c r="AF26" s="123"/>
      <c r="AG26" s="123"/>
    </row>
    <row r="27" spans="1:33" s="40" customFormat="1" ht="16.95" customHeight="1">
      <c r="A27" s="33"/>
      <c r="B27" s="33"/>
      <c r="C27" s="33"/>
      <c r="D27" s="34">
        <v>4140</v>
      </c>
      <c r="E27" s="230"/>
      <c r="F27" s="35" t="s">
        <v>21</v>
      </c>
      <c r="G27" s="291"/>
      <c r="H27" s="194">
        <v>60</v>
      </c>
      <c r="I27" s="36"/>
      <c r="J27" s="115">
        <v>35</v>
      </c>
      <c r="K27" s="291"/>
      <c r="L27" s="421">
        <v>60</v>
      </c>
      <c r="M27" s="10"/>
      <c r="N27" s="345"/>
      <c r="O27" s="126">
        <f t="shared" si="0"/>
        <v>0</v>
      </c>
      <c r="P27" s="135"/>
      <c r="Q27" s="390"/>
      <c r="R27" s="123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23"/>
      <c r="AG27" s="123"/>
    </row>
    <row r="28" spans="1:33" s="40" customFormat="1" ht="16.95" customHeight="1">
      <c r="A28" s="33"/>
      <c r="B28" s="33"/>
      <c r="C28" s="33"/>
      <c r="D28" s="34">
        <v>4141</v>
      </c>
      <c r="E28" s="230"/>
      <c r="F28" s="35" t="s">
        <v>127</v>
      </c>
      <c r="G28" s="291"/>
      <c r="H28" s="194">
        <v>275</v>
      </c>
      <c r="I28" s="36"/>
      <c r="J28" s="115">
        <v>253</v>
      </c>
      <c r="L28" s="421">
        <v>275</v>
      </c>
      <c r="M28" s="10"/>
      <c r="N28" s="345"/>
      <c r="O28" s="126">
        <f t="shared" si="0"/>
        <v>0</v>
      </c>
      <c r="P28" s="136"/>
      <c r="Q28" s="33"/>
    </row>
    <row r="29" spans="1:33" s="40" customFormat="1" ht="16.95" customHeight="1">
      <c r="A29" s="33"/>
      <c r="B29" s="33"/>
      <c r="C29" s="33"/>
      <c r="D29" s="34">
        <v>4142</v>
      </c>
      <c r="E29" s="230"/>
      <c r="F29" s="35" t="s">
        <v>128</v>
      </c>
      <c r="G29" s="291"/>
      <c r="H29" s="194">
        <v>420</v>
      </c>
      <c r="I29" s="36"/>
      <c r="J29" s="115">
        <v>464</v>
      </c>
      <c r="K29" s="291"/>
      <c r="L29" s="421">
        <v>552</v>
      </c>
      <c r="M29" s="10"/>
      <c r="N29" s="383"/>
      <c r="O29" s="126">
        <f t="shared" si="0"/>
        <v>132</v>
      </c>
      <c r="P29" s="136"/>
      <c r="Q29" s="33"/>
    </row>
    <row r="30" spans="1:33" s="40" customFormat="1" ht="16.95" customHeight="1">
      <c r="A30" s="33"/>
      <c r="B30" s="33"/>
      <c r="C30" s="33"/>
      <c r="D30" s="34">
        <v>4145</v>
      </c>
      <c r="E30" s="230"/>
      <c r="F30" s="35" t="s">
        <v>23</v>
      </c>
      <c r="G30" s="291"/>
      <c r="H30" s="194">
        <v>120</v>
      </c>
      <c r="I30" s="36"/>
      <c r="J30" s="115"/>
      <c r="K30" s="291"/>
      <c r="L30" s="421">
        <v>60</v>
      </c>
      <c r="M30" s="10"/>
      <c r="N30" s="345"/>
      <c r="O30" s="126">
        <f t="shared" si="0"/>
        <v>-60</v>
      </c>
      <c r="P30" s="136"/>
      <c r="Q30" s="33"/>
    </row>
    <row r="31" spans="1:33" s="40" customFormat="1" ht="16.95" customHeight="1">
      <c r="A31" s="33"/>
      <c r="B31" s="33"/>
      <c r="C31" s="33"/>
      <c r="D31" s="34">
        <v>4146</v>
      </c>
      <c r="E31" s="230"/>
      <c r="F31" s="35" t="s">
        <v>129</v>
      </c>
      <c r="G31" s="291"/>
      <c r="H31" s="228">
        <v>240</v>
      </c>
      <c r="I31" s="36"/>
      <c r="J31" s="115">
        <v>6</v>
      </c>
      <c r="K31" s="291"/>
      <c r="L31" s="421">
        <v>240</v>
      </c>
      <c r="M31" s="10"/>
      <c r="N31" s="423"/>
      <c r="O31" s="126">
        <f>L31-H31</f>
        <v>0</v>
      </c>
      <c r="P31" s="136"/>
      <c r="Q31" s="33"/>
    </row>
    <row r="32" spans="1:33" s="40" customFormat="1" ht="16.95" customHeight="1">
      <c r="A32" s="33"/>
      <c r="B32" s="33"/>
      <c r="C32" s="33"/>
      <c r="D32" s="41"/>
      <c r="E32" s="173"/>
      <c r="F32" s="42"/>
      <c r="G32" s="291">
        <f>H32/H90</f>
        <v>6.7026690571645287E-2</v>
      </c>
      <c r="H32" s="429">
        <f>SUM(H14:H31)</f>
        <v>7400</v>
      </c>
      <c r="I32" s="44"/>
      <c r="J32" s="45">
        <f>SUM(J14:J31)</f>
        <v>4863</v>
      </c>
      <c r="K32" s="291">
        <f>L32/L90</f>
        <v>7.2361042130572206E-2</v>
      </c>
      <c r="L32" s="433">
        <f>SUM(L14:L31)</f>
        <v>8360</v>
      </c>
      <c r="M32" s="46"/>
      <c r="N32" s="346"/>
      <c r="O32" s="43">
        <f>SUM(O14:O31)</f>
        <v>960</v>
      </c>
      <c r="P32" s="136"/>
      <c r="Q32" s="33"/>
    </row>
    <row r="33" spans="1:17" s="23" customFormat="1" ht="16.95" customHeight="1">
      <c r="A33" s="15"/>
      <c r="B33" s="15"/>
      <c r="C33" s="15"/>
      <c r="D33" s="200"/>
      <c r="E33" s="236"/>
      <c r="F33" s="201" t="s">
        <v>24</v>
      </c>
      <c r="G33" s="294"/>
      <c r="H33" s="114"/>
      <c r="I33" s="32"/>
      <c r="J33" s="32"/>
      <c r="K33" s="294"/>
      <c r="L33" s="32"/>
      <c r="M33" s="22"/>
      <c r="N33" s="378"/>
      <c r="O33" s="114"/>
      <c r="P33" s="137"/>
      <c r="Q33" s="15"/>
    </row>
    <row r="34" spans="1:17" s="40" customFormat="1" ht="16.95" customHeight="1">
      <c r="A34" s="33"/>
      <c r="B34" s="33"/>
      <c r="C34" s="33"/>
      <c r="D34" s="196">
        <v>4201</v>
      </c>
      <c r="E34" s="235"/>
      <c r="F34" s="202" t="s">
        <v>25</v>
      </c>
      <c r="G34" s="291"/>
      <c r="H34" s="194">
        <v>1500</v>
      </c>
      <c r="I34" s="36"/>
      <c r="J34" s="115">
        <v>1500</v>
      </c>
      <c r="K34" s="291"/>
      <c r="L34" s="421">
        <v>1500</v>
      </c>
      <c r="M34" s="38"/>
      <c r="N34" s="124"/>
      <c r="O34" s="126">
        <f t="shared" ref="O34:O49" si="1">L34-H34</f>
        <v>0</v>
      </c>
      <c r="P34" s="136"/>
      <c r="Q34" s="33"/>
    </row>
    <row r="35" spans="1:17" s="40" customFormat="1" ht="16.95" customHeight="1">
      <c r="A35" s="33"/>
      <c r="B35" s="33"/>
      <c r="C35" s="33"/>
      <c r="D35" s="196">
        <v>4202</v>
      </c>
      <c r="E35" s="235"/>
      <c r="F35" s="197" t="s">
        <v>26</v>
      </c>
      <c r="G35" s="291"/>
      <c r="H35" s="194">
        <v>1500</v>
      </c>
      <c r="I35" s="36"/>
      <c r="J35" s="115">
        <v>1500</v>
      </c>
      <c r="K35" s="291"/>
      <c r="L35" s="421">
        <v>1500</v>
      </c>
      <c r="M35" s="38"/>
      <c r="N35" s="345"/>
      <c r="O35" s="126">
        <f t="shared" si="1"/>
        <v>0</v>
      </c>
      <c r="P35" s="136"/>
    </row>
    <row r="36" spans="1:17" s="40" customFormat="1" ht="16.95" customHeight="1">
      <c r="A36" s="33"/>
      <c r="B36" s="33"/>
      <c r="C36" s="33"/>
      <c r="D36" s="196">
        <v>4207</v>
      </c>
      <c r="E36" s="235"/>
      <c r="F36" s="197" t="s">
        <v>30</v>
      </c>
      <c r="G36" s="291"/>
      <c r="H36" s="194">
        <v>0</v>
      </c>
      <c r="I36" s="36"/>
      <c r="J36" s="37"/>
      <c r="K36" s="291"/>
      <c r="L36" s="421">
        <v>0</v>
      </c>
      <c r="M36" s="38"/>
      <c r="N36" s="345"/>
      <c r="O36" s="126">
        <f t="shared" si="1"/>
        <v>0</v>
      </c>
      <c r="P36" s="136"/>
    </row>
    <row r="37" spans="1:17" s="40" customFormat="1" ht="16.95" customHeight="1">
      <c r="A37" s="33"/>
      <c r="B37" s="33"/>
      <c r="C37" s="33"/>
      <c r="D37" s="203"/>
      <c r="E37" s="237"/>
      <c r="F37" s="197"/>
      <c r="G37" s="291">
        <f>H37/H90</f>
        <v>2.7172982664180521E-2</v>
      </c>
      <c r="H37" s="429">
        <f>SUM(H34:H36)</f>
        <v>3000</v>
      </c>
      <c r="I37" s="36"/>
      <c r="J37" s="204">
        <f>SUM(J34:J36)</f>
        <v>3000</v>
      </c>
      <c r="K37" s="291">
        <f>L37/L90</f>
        <v>2.5966881147334527E-2</v>
      </c>
      <c r="L37" s="433">
        <f>SUM(L34:L36)</f>
        <v>3000</v>
      </c>
      <c r="M37" s="38"/>
      <c r="N37" s="379"/>
      <c r="O37" s="204">
        <f>SUM(O34:O36)</f>
        <v>0</v>
      </c>
      <c r="P37" s="136"/>
    </row>
    <row r="38" spans="1:17" s="40" customFormat="1" ht="16.95" customHeight="1">
      <c r="A38" s="33"/>
      <c r="B38" s="33"/>
      <c r="C38" s="33"/>
      <c r="D38" s="196"/>
      <c r="E38" s="237"/>
      <c r="F38" s="201" t="s">
        <v>36</v>
      </c>
      <c r="G38" s="291"/>
      <c r="H38" s="115"/>
      <c r="I38" s="36"/>
      <c r="J38" s="37"/>
      <c r="K38" s="291"/>
      <c r="L38" s="115"/>
      <c r="M38" s="38"/>
      <c r="N38" s="124"/>
      <c r="O38" s="37"/>
      <c r="P38" s="136"/>
    </row>
    <row r="39" spans="1:17" s="40" customFormat="1" ht="16.95" customHeight="1">
      <c r="A39" s="33"/>
      <c r="B39" s="33"/>
      <c r="C39" s="33"/>
      <c r="D39" s="196">
        <v>4203</v>
      </c>
      <c r="E39" s="235"/>
      <c r="F39" s="197" t="s">
        <v>27</v>
      </c>
      <c r="G39" s="291"/>
      <c r="H39" s="198">
        <v>2000</v>
      </c>
      <c r="I39" s="36"/>
      <c r="J39" s="115">
        <v>2000</v>
      </c>
      <c r="K39" s="291"/>
      <c r="L39" s="421">
        <v>2000</v>
      </c>
      <c r="M39" s="38"/>
      <c r="N39" s="345"/>
      <c r="O39" s="126">
        <f t="shared" si="1"/>
        <v>0</v>
      </c>
      <c r="P39" s="136"/>
    </row>
    <row r="40" spans="1:17" s="40" customFormat="1" ht="16.95" customHeight="1">
      <c r="A40" s="33"/>
      <c r="B40" s="33"/>
      <c r="C40" s="33"/>
      <c r="D40" s="196">
        <v>4204</v>
      </c>
      <c r="E40" s="235"/>
      <c r="F40" s="197" t="s">
        <v>28</v>
      </c>
      <c r="G40" s="291"/>
      <c r="H40" s="198">
        <v>1500</v>
      </c>
      <c r="I40" s="36"/>
      <c r="J40" s="115">
        <v>1500</v>
      </c>
      <c r="K40" s="291"/>
      <c r="L40" s="421">
        <v>1500</v>
      </c>
      <c r="M40" s="38"/>
      <c r="N40" s="345"/>
      <c r="O40" s="126">
        <f t="shared" si="1"/>
        <v>0</v>
      </c>
      <c r="P40" s="136"/>
    </row>
    <row r="41" spans="1:17" s="40" customFormat="1" ht="16.95" customHeight="1">
      <c r="A41" s="33"/>
      <c r="B41" s="33"/>
      <c r="C41" s="33"/>
      <c r="D41" s="196">
        <v>4210</v>
      </c>
      <c r="E41" s="235"/>
      <c r="F41" s="197" t="s">
        <v>31</v>
      </c>
      <c r="G41" s="291"/>
      <c r="H41" s="198">
        <v>1500</v>
      </c>
      <c r="I41" s="36"/>
      <c r="J41" s="115">
        <v>1500</v>
      </c>
      <c r="K41" s="291"/>
      <c r="L41" s="421">
        <v>1500</v>
      </c>
      <c r="M41" s="38"/>
      <c r="N41" s="49"/>
      <c r="O41" s="126">
        <f t="shared" si="1"/>
        <v>0</v>
      </c>
      <c r="P41" s="136"/>
    </row>
    <row r="42" spans="1:17" s="40" customFormat="1" ht="16.95" customHeight="1">
      <c r="A42" s="33"/>
      <c r="B42" s="33"/>
      <c r="C42" s="33"/>
      <c r="D42" s="196">
        <v>4212</v>
      </c>
      <c r="E42" s="235"/>
      <c r="F42" s="197" t="s">
        <v>32</v>
      </c>
      <c r="G42" s="291"/>
      <c r="H42" s="198">
        <v>500</v>
      </c>
      <c r="I42" s="36"/>
      <c r="J42" s="115">
        <v>500</v>
      </c>
      <c r="K42" s="291"/>
      <c r="L42" s="421">
        <v>500</v>
      </c>
      <c r="M42" s="38"/>
      <c r="N42" s="49"/>
      <c r="O42" s="126">
        <f t="shared" si="1"/>
        <v>0</v>
      </c>
      <c r="P42" s="136"/>
    </row>
    <row r="43" spans="1:17" s="40" customFormat="1" ht="16.95" customHeight="1">
      <c r="A43" s="33"/>
      <c r="B43" s="33"/>
      <c r="C43" s="33"/>
      <c r="D43" s="196">
        <v>4215</v>
      </c>
      <c r="E43" s="235"/>
      <c r="F43" s="197" t="s">
        <v>33</v>
      </c>
      <c r="G43" s="291"/>
      <c r="H43" s="198">
        <v>2000</v>
      </c>
      <c r="I43" s="36"/>
      <c r="J43" s="115"/>
      <c r="K43" s="291"/>
      <c r="L43" s="421">
        <v>0</v>
      </c>
      <c r="M43" s="38"/>
      <c r="N43" s="345" t="s">
        <v>175</v>
      </c>
      <c r="O43" s="126">
        <f t="shared" si="1"/>
        <v>-2000</v>
      </c>
      <c r="P43" s="136"/>
    </row>
    <row r="44" spans="1:17" s="40" customFormat="1" ht="16.95" customHeight="1">
      <c r="A44" s="33"/>
      <c r="B44" s="33"/>
      <c r="C44" s="33"/>
      <c r="D44" s="196">
        <v>4206</v>
      </c>
      <c r="E44" s="235"/>
      <c r="F44" s="197" t="s">
        <v>34</v>
      </c>
      <c r="G44" s="291"/>
      <c r="H44" s="198">
        <v>1500</v>
      </c>
      <c r="I44" s="36"/>
      <c r="J44" s="115">
        <v>1408</v>
      </c>
      <c r="K44" s="291"/>
      <c r="L44" s="421">
        <v>1408</v>
      </c>
      <c r="M44" s="38"/>
      <c r="N44" s="226"/>
      <c r="O44" s="126">
        <f t="shared" si="1"/>
        <v>-92</v>
      </c>
      <c r="P44" s="136"/>
    </row>
    <row r="45" spans="1:17" s="40" customFormat="1" ht="16.95" customHeight="1">
      <c r="A45" s="33"/>
      <c r="B45" s="33"/>
      <c r="C45" s="33"/>
      <c r="D45" s="203">
        <v>4211</v>
      </c>
      <c r="E45" s="237"/>
      <c r="F45" s="197" t="s">
        <v>78</v>
      </c>
      <c r="G45" s="291"/>
      <c r="H45" s="198">
        <v>250</v>
      </c>
      <c r="I45" s="36"/>
      <c r="J45" s="115">
        <v>250</v>
      </c>
      <c r="K45" s="291"/>
      <c r="L45" s="421">
        <v>250</v>
      </c>
      <c r="M45" s="38"/>
      <c r="N45" s="49"/>
      <c r="O45" s="126">
        <f t="shared" si="1"/>
        <v>0</v>
      </c>
      <c r="P45" s="136"/>
    </row>
    <row r="46" spans="1:17" s="40" customFormat="1" ht="16.95" customHeight="1">
      <c r="A46" s="33"/>
      <c r="B46" s="33"/>
      <c r="C46" s="33"/>
      <c r="D46" s="203">
        <v>4216</v>
      </c>
      <c r="E46" s="237"/>
      <c r="F46" s="197" t="s">
        <v>35</v>
      </c>
      <c r="G46" s="291"/>
      <c r="H46" s="198">
        <v>50</v>
      </c>
      <c r="I46" s="36"/>
      <c r="J46" s="115"/>
      <c r="K46" s="291"/>
      <c r="L46" s="421">
        <v>50</v>
      </c>
      <c r="M46" s="38"/>
      <c r="N46" s="49"/>
      <c r="O46" s="126">
        <f t="shared" si="1"/>
        <v>0</v>
      </c>
      <c r="P46" s="136"/>
    </row>
    <row r="47" spans="1:17" s="40" customFormat="1" ht="16.95" customHeight="1">
      <c r="A47" s="33"/>
      <c r="B47" s="33"/>
      <c r="C47" s="33"/>
      <c r="D47" s="41">
        <v>4217</v>
      </c>
      <c r="E47" s="231"/>
      <c r="F47" s="231" t="s">
        <v>118</v>
      </c>
      <c r="G47" s="291"/>
      <c r="H47" s="198">
        <v>810</v>
      </c>
      <c r="I47" s="36"/>
      <c r="J47" s="115">
        <v>608</v>
      </c>
      <c r="K47" s="291"/>
      <c r="L47" s="421">
        <v>810</v>
      </c>
      <c r="M47" s="38"/>
      <c r="N47" s="345"/>
      <c r="O47" s="126">
        <f t="shared" si="1"/>
        <v>0</v>
      </c>
      <c r="P47" s="136"/>
    </row>
    <row r="48" spans="1:17" s="40" customFormat="1" ht="16.95" customHeight="1">
      <c r="A48" s="33"/>
      <c r="B48" s="33"/>
      <c r="C48" s="33"/>
      <c r="D48" s="196">
        <v>4401</v>
      </c>
      <c r="E48" s="235"/>
      <c r="F48" s="197" t="s">
        <v>37</v>
      </c>
      <c r="G48" s="291"/>
      <c r="H48" s="198">
        <v>50</v>
      </c>
      <c r="I48" s="36"/>
      <c r="J48" s="115">
        <v>50</v>
      </c>
      <c r="K48" s="291"/>
      <c r="L48" s="421">
        <v>50</v>
      </c>
      <c r="M48" s="38"/>
      <c r="N48" s="49"/>
      <c r="O48" s="126">
        <f t="shared" si="1"/>
        <v>0</v>
      </c>
      <c r="P48" s="136"/>
    </row>
    <row r="49" spans="1:16" s="40" customFormat="1" ht="16.95" customHeight="1">
      <c r="A49" s="33"/>
      <c r="B49" s="33"/>
      <c r="C49" s="33"/>
      <c r="D49" s="203">
        <v>4405</v>
      </c>
      <c r="E49" s="237"/>
      <c r="F49" s="197" t="s">
        <v>38</v>
      </c>
      <c r="G49" s="291"/>
      <c r="H49" s="198">
        <v>1000</v>
      </c>
      <c r="I49" s="36"/>
      <c r="J49" s="115">
        <v>1000</v>
      </c>
      <c r="K49" s="291"/>
      <c r="L49" s="421">
        <v>1000</v>
      </c>
      <c r="M49" s="38"/>
      <c r="N49" s="49"/>
      <c r="O49" s="126">
        <f t="shared" si="1"/>
        <v>0</v>
      </c>
      <c r="P49" s="136"/>
    </row>
    <row r="50" spans="1:16" s="40" customFormat="1" ht="16.95" customHeight="1">
      <c r="A50" s="33"/>
      <c r="B50" s="33"/>
      <c r="C50" s="33"/>
      <c r="D50" s="41"/>
      <c r="E50" s="173"/>
      <c r="G50" s="291">
        <f>H50/H90</f>
        <v>0.10108349551075153</v>
      </c>
      <c r="H50" s="429">
        <f>SUM(H39:H49)</f>
        <v>11160</v>
      </c>
      <c r="I50" s="44"/>
      <c r="J50" s="45">
        <f>SUM(J39:J49)</f>
        <v>8816</v>
      </c>
      <c r="K50" s="291">
        <f>L50/L90</f>
        <v>7.8489226081343164E-2</v>
      </c>
      <c r="L50" s="433">
        <f>SUM(L39:L49)</f>
        <v>9068</v>
      </c>
      <c r="M50" s="38"/>
      <c r="N50" s="51"/>
      <c r="O50" s="43">
        <f>SUM(O39:O49)</f>
        <v>-2092</v>
      </c>
      <c r="P50" s="136"/>
    </row>
    <row r="51" spans="1:16" s="40" customFormat="1" ht="16.95" customHeight="1">
      <c r="A51" s="33"/>
      <c r="B51" s="33"/>
      <c r="C51" s="33"/>
      <c r="D51" s="34">
        <v>4608</v>
      </c>
      <c r="E51" s="173"/>
      <c r="F51" s="50" t="s">
        <v>39</v>
      </c>
      <c r="G51" s="291"/>
      <c r="H51" s="115"/>
      <c r="I51" s="36"/>
      <c r="J51" s="37"/>
      <c r="K51" s="291"/>
      <c r="L51" s="37"/>
      <c r="M51" s="22"/>
      <c r="N51" s="380"/>
      <c r="O51" s="114"/>
      <c r="P51" s="136"/>
    </row>
    <row r="52" spans="1:16" s="40" customFormat="1" ht="16.95" customHeight="1">
      <c r="A52" s="33"/>
      <c r="B52" s="33"/>
      <c r="C52" s="33"/>
      <c r="D52" s="41" t="s">
        <v>29</v>
      </c>
      <c r="E52" s="173"/>
      <c r="F52" s="35" t="s">
        <v>130</v>
      </c>
      <c r="G52" s="291"/>
      <c r="H52" s="198">
        <v>2000</v>
      </c>
      <c r="I52" s="36"/>
      <c r="J52" s="118">
        <v>800</v>
      </c>
      <c r="K52" s="291"/>
      <c r="L52" s="422">
        <v>3500</v>
      </c>
      <c r="M52" s="22"/>
      <c r="N52" s="535" t="s">
        <v>171</v>
      </c>
      <c r="O52" s="126">
        <f t="shared" ref="O52:O53" si="2">L52-H52</f>
        <v>1500</v>
      </c>
      <c r="P52" s="136"/>
    </row>
    <row r="53" spans="1:16" s="40" customFormat="1" ht="16.95" customHeight="1">
      <c r="A53" s="33"/>
      <c r="B53" s="33"/>
      <c r="C53" s="33"/>
      <c r="D53" s="41">
        <v>4311</v>
      </c>
      <c r="E53" s="173"/>
      <c r="F53" s="229" t="s">
        <v>90</v>
      </c>
      <c r="G53" s="291"/>
      <c r="H53" s="198">
        <v>300</v>
      </c>
      <c r="I53" s="36"/>
      <c r="J53" s="36"/>
      <c r="K53" s="291"/>
      <c r="L53" s="422">
        <v>300</v>
      </c>
      <c r="M53" s="10"/>
      <c r="N53" s="49"/>
      <c r="O53" s="126">
        <f t="shared" si="2"/>
        <v>0</v>
      </c>
      <c r="P53" s="136"/>
    </row>
    <row r="54" spans="1:16" s="40" customFormat="1" ht="16.95" customHeight="1">
      <c r="A54" s="33"/>
      <c r="B54" s="33"/>
      <c r="C54" s="33"/>
      <c r="D54" s="41"/>
      <c r="E54" s="173"/>
      <c r="F54" s="42"/>
      <c r="G54" s="291">
        <f>H54/H90</f>
        <v>2.0832620042538399E-2</v>
      </c>
      <c r="H54" s="429">
        <f>SUM(H52:H53)</f>
        <v>2300</v>
      </c>
      <c r="I54" s="44"/>
      <c r="J54" s="45">
        <f>SUM(J51:J53)</f>
        <v>800</v>
      </c>
      <c r="K54" s="291">
        <f>L54/L90</f>
        <v>3.2891382786623735E-2</v>
      </c>
      <c r="L54" s="433">
        <f>SUM(L51:L53)</f>
        <v>3800</v>
      </c>
      <c r="M54" s="10"/>
      <c r="N54" s="47"/>
      <c r="O54" s="116">
        <f>SUM(O52:O53)</f>
        <v>1500</v>
      </c>
      <c r="P54" s="136"/>
    </row>
    <row r="55" spans="1:16" s="179" customFormat="1" ht="18.75" customHeight="1">
      <c r="A55" s="175"/>
      <c r="B55" s="175"/>
      <c r="C55" s="175"/>
      <c r="D55" s="176"/>
      <c r="E55" s="238"/>
      <c r="F55" s="187" t="s">
        <v>40</v>
      </c>
      <c r="G55" s="307"/>
      <c r="H55" s="118">
        <f>H12+H32+H37+H50+H54</f>
        <v>64110</v>
      </c>
      <c r="I55" s="434"/>
      <c r="J55" s="118">
        <f>J12+J32+J37+J50+J54</f>
        <v>37398</v>
      </c>
      <c r="K55" s="435"/>
      <c r="L55" s="118">
        <f>L12+L32+L37+L50+L54</f>
        <v>69478</v>
      </c>
      <c r="M55" s="177"/>
      <c r="N55" s="53" t="s">
        <v>41</v>
      </c>
      <c r="O55" s="188">
        <f>O12+O32+O37+O50+O54</f>
        <v>5368</v>
      </c>
      <c r="P55" s="178"/>
    </row>
    <row r="56" spans="1:16" s="40" customFormat="1" ht="9" customHeight="1" thickBot="1">
      <c r="A56" s="33"/>
      <c r="B56" s="33"/>
      <c r="C56" s="33"/>
      <c r="D56" s="41"/>
      <c r="E56" s="173"/>
      <c r="F56" s="184"/>
      <c r="G56" s="307"/>
      <c r="H56" s="185"/>
      <c r="I56" s="186"/>
      <c r="J56" s="186"/>
      <c r="K56" s="435"/>
      <c r="L56" s="186"/>
      <c r="M56" s="52"/>
      <c r="N56" s="53"/>
      <c r="O56" s="142"/>
      <c r="P56" s="138"/>
    </row>
    <row r="57" spans="1:16" s="2" customFormat="1" ht="7.95" customHeight="1" thickTop="1">
      <c r="A57" s="7"/>
      <c r="B57" s="7"/>
      <c r="C57" s="5"/>
      <c r="D57" s="56"/>
      <c r="E57" s="56"/>
      <c r="F57" s="180"/>
      <c r="G57" s="310"/>
      <c r="H57" s="181"/>
      <c r="I57" s="59"/>
      <c r="J57" s="59"/>
      <c r="K57" s="436"/>
      <c r="L57" s="59"/>
      <c r="M57" s="58"/>
      <c r="N57" s="60"/>
      <c r="O57" s="58"/>
      <c r="P57" s="6"/>
    </row>
    <row r="58" spans="1:16" s="2" customFormat="1" ht="7.95" customHeight="1" thickBot="1">
      <c r="A58" s="7"/>
      <c r="C58" s="61"/>
      <c r="D58" s="62"/>
      <c r="E58" s="62"/>
      <c r="F58" s="63"/>
      <c r="G58" s="311"/>
      <c r="H58" s="182"/>
      <c r="I58" s="65"/>
      <c r="J58" s="65"/>
      <c r="K58" s="437"/>
      <c r="L58" s="65"/>
      <c r="M58" s="174"/>
      <c r="N58" s="66"/>
      <c r="O58" s="64"/>
      <c r="P58" s="6"/>
    </row>
    <row r="59" spans="1:16" s="2" customFormat="1" ht="15" customHeight="1" thickTop="1">
      <c r="A59" s="7"/>
      <c r="B59" s="7"/>
      <c r="C59" s="67"/>
      <c r="D59" s="68"/>
      <c r="E59" s="56"/>
      <c r="F59" s="69"/>
      <c r="G59" s="312"/>
      <c r="H59" s="183"/>
      <c r="I59" s="70"/>
      <c r="J59" s="70"/>
      <c r="K59" s="438"/>
      <c r="L59" s="70"/>
      <c r="M59" s="71"/>
      <c r="N59" s="60"/>
      <c r="O59" s="112"/>
      <c r="P59" s="130"/>
    </row>
    <row r="60" spans="1:16" s="40" customFormat="1" ht="16.05" customHeight="1">
      <c r="A60" s="33"/>
      <c r="B60" s="33"/>
      <c r="C60" s="33"/>
      <c r="D60" s="41"/>
      <c r="E60" s="173"/>
      <c r="F60" s="152" t="s">
        <v>42</v>
      </c>
      <c r="G60" s="291"/>
      <c r="H60" s="118">
        <f>H55</f>
        <v>64110</v>
      </c>
      <c r="I60" s="434"/>
      <c r="J60" s="118">
        <f>J55</f>
        <v>37398</v>
      </c>
      <c r="K60" s="293"/>
      <c r="L60" s="118">
        <f>L55</f>
        <v>69478</v>
      </c>
      <c r="M60" s="52"/>
      <c r="N60" s="28" t="s">
        <v>7</v>
      </c>
      <c r="O60" s="189">
        <f>O55</f>
        <v>5368</v>
      </c>
      <c r="P60" s="136"/>
    </row>
    <row r="61" spans="1:16" s="23" customFormat="1" ht="16.95" customHeight="1">
      <c r="A61" s="15"/>
      <c r="B61" s="15"/>
      <c r="C61" s="15"/>
      <c r="D61" s="24"/>
      <c r="E61" s="233"/>
      <c r="F61" s="50" t="s">
        <v>43</v>
      </c>
      <c r="G61" s="294"/>
      <c r="H61" s="114"/>
      <c r="I61" s="32"/>
      <c r="J61" s="32"/>
      <c r="K61" s="294"/>
      <c r="L61" s="32"/>
      <c r="M61" s="46"/>
      <c r="N61" s="48"/>
      <c r="O61" s="114"/>
      <c r="P61" s="137"/>
    </row>
    <row r="62" spans="1:16" s="40" customFormat="1" ht="16.95" customHeight="1">
      <c r="A62" s="33"/>
      <c r="B62" s="33"/>
      <c r="C62" s="33"/>
      <c r="D62" s="400" t="s">
        <v>136</v>
      </c>
      <c r="E62" s="230"/>
      <c r="F62" s="35" t="s">
        <v>44</v>
      </c>
      <c r="G62" s="291"/>
      <c r="H62" s="198">
        <v>3000</v>
      </c>
      <c r="I62" s="36"/>
      <c r="J62" s="115">
        <v>1705</v>
      </c>
      <c r="K62" s="291"/>
      <c r="L62" s="421">
        <v>3000</v>
      </c>
      <c r="M62" s="22"/>
      <c r="N62" s="385"/>
      <c r="O62" s="126">
        <f t="shared" ref="O62:O74" si="3">L62-H62</f>
        <v>0</v>
      </c>
      <c r="P62" s="136"/>
    </row>
    <row r="63" spans="1:16" s="40" customFormat="1" ht="16.95" customHeight="1">
      <c r="A63" s="33"/>
      <c r="B63" s="33"/>
      <c r="C63" s="33"/>
      <c r="D63" s="34">
        <v>4302</v>
      </c>
      <c r="E63" s="230"/>
      <c r="F63" s="35" t="s">
        <v>45</v>
      </c>
      <c r="G63" s="291"/>
      <c r="H63" s="198">
        <v>100</v>
      </c>
      <c r="I63" s="36"/>
      <c r="J63" s="115"/>
      <c r="K63" s="291"/>
      <c r="L63" s="421">
        <v>100</v>
      </c>
      <c r="M63" s="10"/>
      <c r="N63" s="145"/>
      <c r="O63" s="126">
        <f t="shared" si="3"/>
        <v>0</v>
      </c>
      <c r="P63" s="136"/>
    </row>
    <row r="64" spans="1:16" s="40" customFormat="1" ht="16.95" customHeight="1">
      <c r="A64" s="33"/>
      <c r="B64" s="33"/>
      <c r="C64" s="33"/>
      <c r="D64" s="34">
        <v>4303</v>
      </c>
      <c r="E64" s="230"/>
      <c r="F64" s="35" t="s">
        <v>46</v>
      </c>
      <c r="G64" s="291"/>
      <c r="H64" s="198">
        <v>440</v>
      </c>
      <c r="I64" s="36"/>
      <c r="J64" s="115"/>
      <c r="K64" s="291"/>
      <c r="L64" s="421">
        <v>440</v>
      </c>
      <c r="M64" s="10"/>
      <c r="N64" s="49"/>
      <c r="O64" s="126">
        <f t="shared" si="3"/>
        <v>0</v>
      </c>
      <c r="P64" s="136"/>
    </row>
    <row r="65" spans="1:16" s="40" customFormat="1" ht="16.95" customHeight="1">
      <c r="A65" s="33"/>
      <c r="B65" s="33"/>
      <c r="C65" s="33"/>
      <c r="D65" s="34">
        <v>4304</v>
      </c>
      <c r="E65" s="230"/>
      <c r="F65" s="35" t="s">
        <v>47</v>
      </c>
      <c r="G65" s="291"/>
      <c r="H65" s="198">
        <v>1250</v>
      </c>
      <c r="I65" s="36"/>
      <c r="J65" s="115">
        <v>1250</v>
      </c>
      <c r="K65" s="291"/>
      <c r="L65" s="421">
        <v>1250</v>
      </c>
      <c r="M65" s="10"/>
      <c r="N65" s="226"/>
      <c r="O65" s="126">
        <f t="shared" si="3"/>
        <v>0</v>
      </c>
      <c r="P65" s="136"/>
    </row>
    <row r="66" spans="1:16" s="40" customFormat="1" ht="16.95" customHeight="1">
      <c r="A66" s="33"/>
      <c r="B66" s="33"/>
      <c r="C66" s="33"/>
      <c r="D66" s="34">
        <v>4305</v>
      </c>
      <c r="E66" s="230"/>
      <c r="F66" s="35" t="s">
        <v>48</v>
      </c>
      <c r="G66" s="291"/>
      <c r="H66" s="199">
        <v>600</v>
      </c>
      <c r="I66" s="36"/>
      <c r="J66" s="118">
        <v>88</v>
      </c>
      <c r="K66" s="291"/>
      <c r="L66" s="422">
        <v>100</v>
      </c>
      <c r="M66" s="10"/>
      <c r="N66" s="538" t="s">
        <v>181</v>
      </c>
      <c r="O66" s="127">
        <f t="shared" si="3"/>
        <v>-500</v>
      </c>
      <c r="P66" s="136"/>
    </row>
    <row r="67" spans="1:16" s="40" customFormat="1" ht="16.95" customHeight="1">
      <c r="A67" s="33"/>
      <c r="B67" s="33"/>
      <c r="C67" s="33"/>
      <c r="D67" s="196">
        <v>4306</v>
      </c>
      <c r="E67" s="235"/>
      <c r="F67" s="231" t="s">
        <v>131</v>
      </c>
      <c r="G67" s="291"/>
      <c r="H67" s="198">
        <v>1000</v>
      </c>
      <c r="I67" s="36"/>
      <c r="J67" s="118"/>
      <c r="K67" s="291"/>
      <c r="L67" s="422">
        <v>1000</v>
      </c>
      <c r="M67" s="10"/>
      <c r="N67" s="345" t="s">
        <v>187</v>
      </c>
      <c r="O67" s="127">
        <f t="shared" si="3"/>
        <v>0</v>
      </c>
      <c r="P67" s="136"/>
    </row>
    <row r="68" spans="1:16" s="40" customFormat="1" ht="16.05" customHeight="1">
      <c r="A68" s="33"/>
      <c r="B68" s="33"/>
      <c r="C68" s="33"/>
      <c r="D68" s="34"/>
      <c r="E68" s="230"/>
      <c r="F68" s="231" t="s">
        <v>132</v>
      </c>
      <c r="G68" s="291"/>
      <c r="H68" s="198">
        <v>300</v>
      </c>
      <c r="I68" s="36"/>
      <c r="J68" s="115"/>
      <c r="K68" s="291"/>
      <c r="L68" s="421">
        <v>300</v>
      </c>
      <c r="M68" s="10"/>
      <c r="N68" s="49"/>
      <c r="O68" s="126">
        <f t="shared" si="3"/>
        <v>0</v>
      </c>
      <c r="P68" s="136"/>
    </row>
    <row r="69" spans="1:16" s="40" customFormat="1" ht="16.95" customHeight="1">
      <c r="A69" s="33"/>
      <c r="B69" s="33"/>
      <c r="C69" s="33"/>
      <c r="D69" s="34">
        <v>4307</v>
      </c>
      <c r="E69" s="230"/>
      <c r="F69" s="231" t="s">
        <v>49</v>
      </c>
      <c r="G69" s="291"/>
      <c r="H69" s="198">
        <v>300</v>
      </c>
      <c r="I69" s="36"/>
      <c r="J69" s="115">
        <f>113-88</f>
        <v>25</v>
      </c>
      <c r="K69" s="291"/>
      <c r="L69" s="421">
        <v>300</v>
      </c>
      <c r="M69" s="10"/>
      <c r="N69" s="49"/>
      <c r="O69" s="126">
        <f t="shared" si="3"/>
        <v>0</v>
      </c>
      <c r="P69" s="136"/>
    </row>
    <row r="70" spans="1:16" s="40" customFormat="1" ht="16.95" customHeight="1">
      <c r="A70" s="33"/>
      <c r="B70" s="33"/>
      <c r="C70" s="33"/>
      <c r="D70" s="34">
        <v>4308</v>
      </c>
      <c r="E70" s="230"/>
      <c r="F70" s="231" t="s">
        <v>50</v>
      </c>
      <c r="G70" s="291"/>
      <c r="H70" s="198">
        <v>3000</v>
      </c>
      <c r="I70" s="36"/>
      <c r="J70" s="115"/>
      <c r="K70" s="291"/>
      <c r="L70" s="421">
        <v>3000</v>
      </c>
      <c r="M70" s="10"/>
      <c r="N70" s="49"/>
      <c r="O70" s="126">
        <f t="shared" si="3"/>
        <v>0</v>
      </c>
      <c r="P70" s="136"/>
    </row>
    <row r="71" spans="1:16" s="40" customFormat="1" ht="16.95" customHeight="1">
      <c r="A71" s="33"/>
      <c r="B71" s="33"/>
      <c r="C71" s="33"/>
      <c r="D71" s="34">
        <v>4309</v>
      </c>
      <c r="E71" s="230"/>
      <c r="F71" s="231" t="s">
        <v>133</v>
      </c>
      <c r="G71" s="291"/>
      <c r="H71" s="198">
        <v>240</v>
      </c>
      <c r="I71" s="36"/>
      <c r="J71" s="115"/>
      <c r="K71" s="291"/>
      <c r="L71" s="421">
        <v>240</v>
      </c>
      <c r="M71" s="10"/>
      <c r="N71" s="119"/>
      <c r="O71" s="126">
        <f t="shared" si="3"/>
        <v>0</v>
      </c>
      <c r="P71" s="136"/>
    </row>
    <row r="72" spans="1:16" s="40" customFormat="1" ht="16.95" customHeight="1">
      <c r="A72" s="33"/>
      <c r="B72" s="33"/>
      <c r="C72" s="33"/>
      <c r="D72" s="34">
        <v>4310</v>
      </c>
      <c r="E72" s="230"/>
      <c r="F72" s="231" t="s">
        <v>51</v>
      </c>
      <c r="G72" s="291"/>
      <c r="H72" s="199">
        <v>1060</v>
      </c>
      <c r="I72" s="36"/>
      <c r="J72" s="115">
        <v>643</v>
      </c>
      <c r="K72" s="291"/>
      <c r="L72" s="421">
        <v>800</v>
      </c>
      <c r="M72" s="125"/>
      <c r="N72" s="226"/>
      <c r="O72" s="126">
        <f t="shared" si="3"/>
        <v>-260</v>
      </c>
      <c r="P72" s="136"/>
    </row>
    <row r="73" spans="1:16" s="40" customFormat="1" ht="16.95" customHeight="1">
      <c r="A73" s="33"/>
      <c r="B73" s="33"/>
      <c r="C73" s="33"/>
      <c r="D73" s="203">
        <v>4312</v>
      </c>
      <c r="E73" s="237"/>
      <c r="F73" s="231" t="s">
        <v>134</v>
      </c>
      <c r="G73" s="291"/>
      <c r="H73" s="199">
        <v>180</v>
      </c>
      <c r="I73" s="36"/>
      <c r="J73" s="115"/>
      <c r="K73" s="291"/>
      <c r="L73" s="421">
        <v>180</v>
      </c>
      <c r="M73" s="125"/>
      <c r="N73" s="345"/>
      <c r="O73" s="129">
        <f t="shared" si="3"/>
        <v>0</v>
      </c>
      <c r="P73" s="136"/>
    </row>
    <row r="74" spans="1:16" s="40" customFormat="1" ht="16.95" customHeight="1">
      <c r="A74" s="33"/>
      <c r="B74" s="33"/>
      <c r="C74" s="33"/>
      <c r="D74" s="203">
        <v>4123</v>
      </c>
      <c r="E74" s="239"/>
      <c r="F74" s="229" t="s">
        <v>135</v>
      </c>
      <c r="H74" s="199">
        <v>1000</v>
      </c>
      <c r="I74" s="36"/>
      <c r="J74" s="115">
        <v>210</v>
      </c>
      <c r="K74" s="291"/>
      <c r="L74" s="421">
        <v>1000</v>
      </c>
      <c r="N74" s="345"/>
      <c r="O74" s="129">
        <f t="shared" si="3"/>
        <v>0</v>
      </c>
      <c r="P74" s="136"/>
    </row>
    <row r="75" spans="1:16" s="40" customFormat="1" ht="16.95" customHeight="1">
      <c r="A75" s="33"/>
      <c r="B75" s="33"/>
      <c r="C75" s="33"/>
      <c r="D75" s="203"/>
      <c r="E75" s="158"/>
      <c r="F75" s="229"/>
      <c r="G75" s="291">
        <f>H75/H90</f>
        <v>0.11294903127411036</v>
      </c>
      <c r="H75" s="429">
        <f>SUM(H62:H74)</f>
        <v>12470</v>
      </c>
      <c r="I75" s="44"/>
      <c r="J75" s="45">
        <f>SUM(J62:J74)</f>
        <v>3921</v>
      </c>
      <c r="K75" s="291">
        <f>L75/L90</f>
        <v>0.10135739274509577</v>
      </c>
      <c r="L75" s="433">
        <f>SUM(L62:L74)</f>
        <v>11710</v>
      </c>
      <c r="M75" s="10"/>
      <c r="N75" s="47"/>
      <c r="O75" s="45">
        <f>SUM(O62:O73)</f>
        <v>-760</v>
      </c>
      <c r="P75" s="136"/>
    </row>
    <row r="76" spans="1:16" s="40" customFormat="1" ht="16.95" customHeight="1">
      <c r="A76" s="33"/>
      <c r="B76" s="33"/>
      <c r="C76" s="33"/>
      <c r="D76" s="196"/>
      <c r="E76" s="237"/>
      <c r="F76" s="201" t="s">
        <v>80</v>
      </c>
      <c r="G76" s="291"/>
      <c r="H76" s="113"/>
      <c r="I76" s="44"/>
      <c r="J76" s="44"/>
      <c r="K76" s="291"/>
      <c r="L76" s="44"/>
      <c r="M76" s="10"/>
      <c r="N76" s="47"/>
      <c r="O76" s="44"/>
      <c r="P76" s="136"/>
    </row>
    <row r="77" spans="1:16" s="40" customFormat="1" ht="16.95" customHeight="1">
      <c r="A77" s="33"/>
      <c r="B77" s="33"/>
      <c r="C77" s="33"/>
      <c r="D77" s="34">
        <v>4107</v>
      </c>
      <c r="E77" s="230"/>
      <c r="F77" s="231" t="s">
        <v>116</v>
      </c>
      <c r="G77" s="291"/>
      <c r="H77" s="247">
        <v>20000</v>
      </c>
      <c r="I77" s="44"/>
      <c r="J77" s="44"/>
      <c r="K77" s="291"/>
      <c r="L77" s="430">
        <v>1000</v>
      </c>
      <c r="M77" s="10"/>
      <c r="N77" s="538" t="s">
        <v>182</v>
      </c>
      <c r="O77" s="126">
        <f t="shared" ref="O77:O83" si="4">L77-H77</f>
        <v>-19000</v>
      </c>
      <c r="P77" s="136"/>
    </row>
    <row r="78" spans="1:16" s="40" customFormat="1" ht="16.95" customHeight="1">
      <c r="A78" s="33"/>
      <c r="B78" s="33"/>
      <c r="C78" s="33"/>
      <c r="D78" s="34">
        <v>4313</v>
      </c>
      <c r="E78" s="230"/>
      <c r="F78" s="231" t="s">
        <v>137</v>
      </c>
      <c r="G78" s="291"/>
      <c r="H78" s="247">
        <v>2800</v>
      </c>
      <c r="I78" s="44"/>
      <c r="J78" s="534">
        <v>1741</v>
      </c>
      <c r="K78" s="291"/>
      <c r="L78" s="430">
        <v>1800</v>
      </c>
      <c r="M78" s="10"/>
      <c r="N78" s="345"/>
      <c r="O78" s="126">
        <f>L78-H78</f>
        <v>-1000</v>
      </c>
      <c r="P78" s="136"/>
    </row>
    <row r="79" spans="1:16" s="40" customFormat="1" ht="16.95" customHeight="1">
      <c r="A79" s="33"/>
      <c r="B79" s="33"/>
      <c r="C79" s="33"/>
      <c r="D79" s="34">
        <v>4314</v>
      </c>
      <c r="E79" s="230"/>
      <c r="F79" s="231" t="s">
        <v>70</v>
      </c>
      <c r="G79" s="291"/>
      <c r="H79" s="247">
        <v>6000</v>
      </c>
      <c r="I79" s="44"/>
      <c r="J79" s="534"/>
      <c r="K79" s="291"/>
      <c r="L79" s="430">
        <v>6000</v>
      </c>
      <c r="M79" s="10"/>
      <c r="N79" s="49"/>
      <c r="O79" s="126">
        <f t="shared" si="4"/>
        <v>0</v>
      </c>
      <c r="P79" s="136"/>
    </row>
    <row r="80" spans="1:16" s="40" customFormat="1" ht="16.95" customHeight="1">
      <c r="A80" s="33"/>
      <c r="B80" s="33"/>
      <c r="C80" s="33"/>
      <c r="D80" s="34">
        <v>4409</v>
      </c>
      <c r="E80" s="230"/>
      <c r="F80" s="231" t="s">
        <v>81</v>
      </c>
      <c r="G80" s="291"/>
      <c r="H80" s="247">
        <v>0</v>
      </c>
      <c r="I80" s="44"/>
      <c r="J80" s="534"/>
      <c r="K80" s="291"/>
      <c r="L80" s="430">
        <v>0</v>
      </c>
      <c r="M80" s="10"/>
      <c r="N80" s="49"/>
      <c r="O80" s="126">
        <f t="shared" si="4"/>
        <v>0</v>
      </c>
      <c r="P80" s="136"/>
    </row>
    <row r="81" spans="1:18" s="40" customFormat="1" ht="16.95" customHeight="1">
      <c r="A81" s="33"/>
      <c r="B81" s="33"/>
      <c r="C81" s="33"/>
      <c r="D81" s="34">
        <v>4700</v>
      </c>
      <c r="E81" s="230"/>
      <c r="F81" s="231" t="s">
        <v>82</v>
      </c>
      <c r="G81" s="291"/>
      <c r="H81" s="247">
        <v>1000</v>
      </c>
      <c r="I81" s="44"/>
      <c r="J81" s="534">
        <v>443</v>
      </c>
      <c r="K81" s="291"/>
      <c r="L81" s="430">
        <v>1000</v>
      </c>
      <c r="M81" s="10"/>
      <c r="N81" s="49"/>
      <c r="O81" s="126">
        <f t="shared" si="4"/>
        <v>0</v>
      </c>
      <c r="P81" s="136"/>
    </row>
    <row r="82" spans="1:18" s="40" customFormat="1" ht="16.95" customHeight="1">
      <c r="A82" s="33"/>
      <c r="B82" s="33"/>
      <c r="C82" s="33"/>
      <c r="D82" s="34">
        <v>4701</v>
      </c>
      <c r="E82" s="230"/>
      <c r="F82" s="231" t="s">
        <v>91</v>
      </c>
      <c r="G82" s="291"/>
      <c r="H82" s="247">
        <v>523.78</v>
      </c>
      <c r="I82" s="44"/>
      <c r="J82" s="227">
        <v>262</v>
      </c>
      <c r="K82" s="291"/>
      <c r="L82" s="430">
        <v>523.78</v>
      </c>
      <c r="M82" s="10"/>
      <c r="N82" s="384"/>
      <c r="O82" s="126">
        <f t="shared" si="4"/>
        <v>0</v>
      </c>
      <c r="P82" s="136"/>
    </row>
    <row r="83" spans="1:18" s="40" customFormat="1" ht="16.95" customHeight="1">
      <c r="A83" s="33"/>
      <c r="B83" s="33"/>
      <c r="C83" s="33"/>
      <c r="D83" s="34">
        <v>4106</v>
      </c>
      <c r="E83" s="230"/>
      <c r="F83" s="229" t="s">
        <v>162</v>
      </c>
      <c r="G83" s="291"/>
      <c r="H83" s="247">
        <v>3200</v>
      </c>
      <c r="I83" s="44"/>
      <c r="J83" s="36">
        <f>2853</f>
        <v>2853</v>
      </c>
      <c r="K83" s="291"/>
      <c r="L83" s="430">
        <v>3500</v>
      </c>
      <c r="M83" s="10"/>
      <c r="N83" s="49" t="s">
        <v>164</v>
      </c>
      <c r="O83" s="126">
        <f t="shared" si="4"/>
        <v>300</v>
      </c>
      <c r="P83" s="136"/>
    </row>
    <row r="84" spans="1:18" s="40" customFormat="1" ht="16.95" customHeight="1">
      <c r="A84" s="33"/>
      <c r="B84" s="33"/>
      <c r="C84" s="33"/>
      <c r="D84" s="80"/>
      <c r="E84" s="158"/>
      <c r="F84" s="158"/>
      <c r="G84" s="291">
        <f>H84/H90</f>
        <v>0.30364703092593387</v>
      </c>
      <c r="H84" s="429">
        <f>SUM(H77:H83)</f>
        <v>33523.78</v>
      </c>
      <c r="I84" s="44"/>
      <c r="J84" s="204">
        <f>SUM(J77:J83)</f>
        <v>5299</v>
      </c>
      <c r="K84" s="291">
        <f>L84/L90</f>
        <v>0.1196534840889667</v>
      </c>
      <c r="L84" s="433">
        <f>SUM(L77:L83)</f>
        <v>13823.78</v>
      </c>
      <c r="M84" s="10"/>
      <c r="N84" s="47"/>
      <c r="O84" s="45">
        <f>SUM(O77:O83)</f>
        <v>-19700</v>
      </c>
      <c r="P84" s="136"/>
    </row>
    <row r="85" spans="1:18" s="40" customFormat="1" ht="10.050000000000001" customHeight="1">
      <c r="A85" s="33"/>
      <c r="B85" s="33"/>
      <c r="C85" s="33"/>
      <c r="D85" s="41"/>
      <c r="E85" s="173"/>
      <c r="F85" s="72"/>
      <c r="G85" s="291"/>
      <c r="H85" s="113"/>
      <c r="I85" s="44"/>
      <c r="J85" s="44"/>
      <c r="K85" s="291"/>
      <c r="L85" s="44"/>
      <c r="M85" s="46"/>
      <c r="N85" s="47"/>
      <c r="O85" s="44"/>
      <c r="P85" s="136"/>
    </row>
    <row r="86" spans="1:18" s="40" customFormat="1" ht="16.95" customHeight="1">
      <c r="A86" s="33"/>
      <c r="B86" s="33"/>
      <c r="C86" s="33"/>
      <c r="D86" s="41">
        <v>4316</v>
      </c>
      <c r="E86" s="173"/>
      <c r="F86" s="248" t="s">
        <v>92</v>
      </c>
      <c r="G86" s="291">
        <f>H86/H90</f>
        <v>0</v>
      </c>
      <c r="H86" s="247">
        <v>0</v>
      </c>
      <c r="I86" s="44"/>
      <c r="J86" s="36">
        <v>4200</v>
      </c>
      <c r="K86" s="291">
        <f>L86/L90</f>
        <v>0.11035924487617174</v>
      </c>
      <c r="L86" s="422">
        <v>12750</v>
      </c>
      <c r="M86" s="46"/>
      <c r="N86" s="537" t="s">
        <v>184</v>
      </c>
      <c r="O86" s="126">
        <f t="shared" ref="O86:O88" si="5">L86-H86</f>
        <v>12750</v>
      </c>
      <c r="P86" s="136"/>
    </row>
    <row r="87" spans="1:18" s="40" customFormat="1" ht="16.95" customHeight="1">
      <c r="A87" s="33"/>
      <c r="B87" s="33"/>
      <c r="C87" s="33"/>
      <c r="D87" s="41">
        <v>4317</v>
      </c>
      <c r="E87" s="173"/>
      <c r="F87" s="248" t="s">
        <v>138</v>
      </c>
      <c r="G87" s="291"/>
      <c r="H87" s="355">
        <v>0</v>
      </c>
      <c r="I87" s="44"/>
      <c r="J87" s="36"/>
      <c r="K87" s="291"/>
      <c r="L87" s="422">
        <v>7500</v>
      </c>
      <c r="M87" s="46"/>
      <c r="N87" s="537" t="s">
        <v>185</v>
      </c>
      <c r="O87" s="126">
        <f t="shared" si="5"/>
        <v>7500</v>
      </c>
      <c r="P87" s="136"/>
    </row>
    <row r="88" spans="1:18" s="40" customFormat="1" ht="16.95" customHeight="1">
      <c r="A88" s="33"/>
      <c r="B88" s="33"/>
      <c r="C88" s="33"/>
      <c r="D88" s="351">
        <v>4800</v>
      </c>
      <c r="E88" s="352"/>
      <c r="F88" s="353" t="s">
        <v>161</v>
      </c>
      <c r="G88" s="291">
        <f>H88/H90</f>
        <v>2.7172982664180521E-3</v>
      </c>
      <c r="H88" s="355">
        <v>300</v>
      </c>
      <c r="I88" s="36"/>
      <c r="J88" s="36">
        <v>270</v>
      </c>
      <c r="K88" s="291">
        <f>L88/L90</f>
        <v>2.3370193032601072E-3</v>
      </c>
      <c r="L88" s="422">
        <v>270</v>
      </c>
      <c r="M88" s="10"/>
      <c r="N88" s="393"/>
      <c r="O88" s="126">
        <f t="shared" si="5"/>
        <v>-30</v>
      </c>
      <c r="P88" s="136"/>
    </row>
    <row r="89" spans="1:18" s="2" customFormat="1" ht="10.050000000000001" customHeight="1" thickBot="1">
      <c r="A89" s="7"/>
      <c r="B89" s="7"/>
      <c r="C89" s="7"/>
      <c r="D89" s="349"/>
      <c r="E89" s="349"/>
      <c r="F89" s="350"/>
      <c r="G89" s="313"/>
      <c r="H89" s="356"/>
      <c r="I89" s="159"/>
      <c r="J89" s="356"/>
      <c r="K89" s="357"/>
      <c r="L89" s="356"/>
      <c r="M89" s="11"/>
      <c r="N89" s="48" t="s">
        <v>114</v>
      </c>
      <c r="O89" s="144"/>
      <c r="P89" s="132"/>
    </row>
    <row r="90" spans="1:18" s="255" customFormat="1" ht="25.05" customHeight="1" thickBot="1">
      <c r="A90" s="249"/>
      <c r="B90" s="249"/>
      <c r="C90" s="249"/>
      <c r="D90" s="250"/>
      <c r="E90" s="250"/>
      <c r="F90" s="370" t="s">
        <v>52</v>
      </c>
      <c r="G90" s="308">
        <f>SUM(G12:G89)</f>
        <v>1</v>
      </c>
      <c r="H90" s="432">
        <f>H12+H32+H37+H50+H54+H75+H84+H86+H87+H88</f>
        <v>110403.78</v>
      </c>
      <c r="I90" s="251"/>
      <c r="J90" s="252">
        <f>J12+J32+J37+J50+J54+J75+J84+J86+J87+J88</f>
        <v>51088</v>
      </c>
      <c r="K90" s="308">
        <f>SUM(K12:K89)</f>
        <v>0.93508279713166376</v>
      </c>
      <c r="L90" s="441">
        <f>L12+L32+L37+L50+L54+L75+L84+L86+L87+L88</f>
        <v>115531.78</v>
      </c>
      <c r="M90" s="253"/>
      <c r="N90" s="48"/>
      <c r="O90" s="432">
        <f>O12+O32+O37+O50+O54+O75+O84+O86+O87+O88</f>
        <v>5128</v>
      </c>
      <c r="P90" s="254"/>
      <c r="R90" s="424"/>
    </row>
    <row r="91" spans="1:18" s="2" customFormat="1" ht="10.050000000000001" customHeight="1" thickBot="1">
      <c r="A91" s="7"/>
      <c r="B91" s="7"/>
      <c r="C91" s="73"/>
      <c r="D91" s="62"/>
      <c r="E91" s="62"/>
      <c r="F91" s="63"/>
      <c r="G91" s="296"/>
      <c r="H91" s="74"/>
      <c r="I91" s="74"/>
      <c r="J91" s="74"/>
      <c r="K91" s="296"/>
      <c r="L91" s="74"/>
      <c r="M91" s="52"/>
      <c r="N91" s="66"/>
      <c r="O91" s="153"/>
      <c r="P91" s="143"/>
    </row>
    <row r="92" spans="1:18" s="2" customFormat="1" ht="15" customHeight="1" thickTop="1" thickBot="1">
      <c r="C92" s="5"/>
      <c r="D92" s="57"/>
      <c r="E92" s="57"/>
      <c r="F92" s="57"/>
      <c r="G92" s="295"/>
      <c r="H92" s="79"/>
      <c r="I92" s="79"/>
      <c r="J92" s="79"/>
      <c r="K92" s="295"/>
      <c r="L92" s="79"/>
      <c r="M92" s="90"/>
      <c r="N92" s="91"/>
      <c r="O92" s="131"/>
      <c r="P92" s="6"/>
    </row>
    <row r="93" spans="1:18" s="2" customFormat="1" ht="4.95" customHeight="1" thickTop="1">
      <c r="C93" s="75"/>
      <c r="D93" s="76"/>
      <c r="E93" s="76"/>
      <c r="F93" s="77"/>
      <c r="G93" s="295"/>
      <c r="H93" s="78"/>
      <c r="I93" s="79"/>
      <c r="J93" s="79"/>
      <c r="K93" s="295"/>
      <c r="L93" s="78"/>
      <c r="M93" s="79"/>
      <c r="N93" s="60"/>
      <c r="O93" s="215"/>
      <c r="P93" s="130"/>
    </row>
    <row r="94" spans="1:18" s="23" customFormat="1" ht="16.95" customHeight="1">
      <c r="C94" s="15"/>
      <c r="D94" s="16"/>
      <c r="E94" s="232"/>
      <c r="F94" s="17"/>
      <c r="G94" s="289"/>
      <c r="H94" s="20" t="s">
        <v>106</v>
      </c>
      <c r="I94" s="18"/>
      <c r="J94" s="367" t="s">
        <v>1</v>
      </c>
      <c r="K94" s="289"/>
      <c r="L94" s="468" t="s">
        <v>2</v>
      </c>
      <c r="M94" s="11"/>
      <c r="N94" s="150"/>
      <c r="O94" s="26"/>
      <c r="P94" s="137"/>
    </row>
    <row r="95" spans="1:18" s="23" customFormat="1" ht="16.95" customHeight="1">
      <c r="C95" s="15"/>
      <c r="D95" s="24" t="s">
        <v>3</v>
      </c>
      <c r="E95" s="233"/>
      <c r="F95" s="25" t="s">
        <v>53</v>
      </c>
      <c r="G95" s="290"/>
      <c r="H95" s="27" t="s">
        <v>5</v>
      </c>
      <c r="I95" s="18"/>
      <c r="J95" s="368" t="s">
        <v>71</v>
      </c>
      <c r="K95" s="290"/>
      <c r="L95" s="469" t="s">
        <v>6</v>
      </c>
      <c r="M95" s="21"/>
      <c r="N95" s="151"/>
      <c r="O95" s="26" t="s">
        <v>72</v>
      </c>
      <c r="P95" s="137"/>
    </row>
    <row r="96" spans="1:18" s="23" customFormat="1" ht="16.95" customHeight="1">
      <c r="C96" s="15"/>
      <c r="D96" s="29"/>
      <c r="E96" s="234"/>
      <c r="F96" s="30"/>
      <c r="G96" s="289"/>
      <c r="H96" s="523" t="s">
        <v>120</v>
      </c>
      <c r="I96" s="18"/>
      <c r="J96" s="369" t="s">
        <v>179</v>
      </c>
      <c r="K96" s="289"/>
      <c r="L96" s="524" t="s">
        <v>120</v>
      </c>
      <c r="M96" s="21"/>
      <c r="N96" s="150"/>
      <c r="O96" s="128"/>
      <c r="P96" s="137"/>
    </row>
    <row r="97" spans="3:21" s="40" customFormat="1" ht="10.050000000000001" customHeight="1">
      <c r="C97" s="33"/>
      <c r="D97" s="41"/>
      <c r="E97" s="173"/>
      <c r="F97" s="42"/>
      <c r="G97" s="292"/>
      <c r="H97" s="118"/>
      <c r="I97" s="36"/>
      <c r="J97" s="36"/>
      <c r="K97" s="292"/>
      <c r="L97" s="36"/>
      <c r="M97" s="21"/>
      <c r="N97" s="47"/>
      <c r="O97" s="148"/>
      <c r="P97" s="136"/>
    </row>
    <row r="98" spans="3:21" s="40" customFormat="1" ht="16.95" customHeight="1">
      <c r="C98" s="33"/>
      <c r="D98" s="256">
        <v>1076</v>
      </c>
      <c r="E98" s="257"/>
      <c r="F98" s="401" t="s">
        <v>93</v>
      </c>
      <c r="G98" s="297"/>
      <c r="H98" s="198">
        <v>96000</v>
      </c>
      <c r="I98" s="36"/>
      <c r="J98" s="37">
        <v>96000</v>
      </c>
      <c r="K98" s="297"/>
      <c r="L98" s="421">
        <v>96000</v>
      </c>
      <c r="M98" s="10"/>
      <c r="N98" s="39" t="s">
        <v>105</v>
      </c>
      <c r="O98" s="126">
        <f t="shared" ref="O98:O105" si="6">L98-H98</f>
        <v>0</v>
      </c>
      <c r="P98" s="136"/>
    </row>
    <row r="99" spans="3:21" s="40" customFormat="1" ht="16.95" customHeight="1">
      <c r="C99" s="33"/>
      <c r="D99" s="41"/>
      <c r="E99" s="173"/>
      <c r="F99" s="231"/>
      <c r="G99" s="297"/>
      <c r="H99" s="198">
        <v>0</v>
      </c>
      <c r="I99" s="36"/>
      <c r="J99" s="37"/>
      <c r="K99" s="297"/>
      <c r="L99" s="421">
        <v>0</v>
      </c>
      <c r="M99" s="10"/>
      <c r="N99" s="528"/>
      <c r="O99" s="126">
        <f t="shared" si="6"/>
        <v>0</v>
      </c>
      <c r="P99" s="136"/>
    </row>
    <row r="100" spans="3:21" s="40" customFormat="1" ht="16.95" customHeight="1">
      <c r="C100" s="33"/>
      <c r="D100" s="41">
        <v>1000</v>
      </c>
      <c r="E100" s="173"/>
      <c r="F100" s="231" t="s">
        <v>83</v>
      </c>
      <c r="G100" s="297"/>
      <c r="H100" s="198">
        <v>0</v>
      </c>
      <c r="I100" s="36"/>
      <c r="J100" s="37"/>
      <c r="K100" s="297"/>
      <c r="L100" s="421">
        <v>0</v>
      </c>
      <c r="M100" s="10"/>
      <c r="N100" s="146"/>
      <c r="O100" s="126">
        <f t="shared" si="6"/>
        <v>0</v>
      </c>
      <c r="P100" s="136"/>
    </row>
    <row r="101" spans="3:21" s="40" customFormat="1" ht="16.95" customHeight="1">
      <c r="C101" s="33"/>
      <c r="D101" s="81">
        <v>1078</v>
      </c>
      <c r="E101" s="245"/>
      <c r="F101" s="231" t="s">
        <v>84</v>
      </c>
      <c r="G101" s="297"/>
      <c r="H101" s="198">
        <v>0</v>
      </c>
      <c r="I101" s="36"/>
      <c r="J101" s="37">
        <v>250</v>
      </c>
      <c r="K101" s="297"/>
      <c r="L101" s="421">
        <v>250</v>
      </c>
      <c r="M101" s="10"/>
      <c r="N101" s="49"/>
      <c r="O101" s="126">
        <f t="shared" si="6"/>
        <v>250</v>
      </c>
      <c r="P101" s="136"/>
    </row>
    <row r="102" spans="3:21" s="40" customFormat="1" ht="16.95" customHeight="1">
      <c r="C102" s="33"/>
      <c r="D102" s="81">
        <v>1079</v>
      </c>
      <c r="E102" s="245"/>
      <c r="F102" s="231" t="s">
        <v>94</v>
      </c>
      <c r="G102" s="297"/>
      <c r="H102" s="198">
        <v>0</v>
      </c>
      <c r="I102" s="36"/>
      <c r="J102" s="37"/>
      <c r="K102" s="297"/>
      <c r="L102" s="421">
        <v>0</v>
      </c>
      <c r="M102" s="10"/>
      <c r="N102" s="393"/>
      <c r="O102" s="126">
        <f t="shared" si="6"/>
        <v>0</v>
      </c>
      <c r="P102" s="136"/>
    </row>
    <row r="103" spans="3:21" s="40" customFormat="1" ht="16.95" customHeight="1">
      <c r="C103" s="33"/>
      <c r="D103" s="81">
        <v>1080</v>
      </c>
      <c r="E103" s="245"/>
      <c r="F103" s="35" t="s">
        <v>54</v>
      </c>
      <c r="G103" s="297"/>
      <c r="H103" s="198">
        <v>0</v>
      </c>
      <c r="I103" s="36"/>
      <c r="J103" s="37"/>
      <c r="K103" s="297"/>
      <c r="L103" s="421">
        <v>0</v>
      </c>
      <c r="M103" s="10"/>
      <c r="N103" s="49"/>
      <c r="O103" s="126">
        <f t="shared" si="6"/>
        <v>0</v>
      </c>
      <c r="P103" s="136"/>
    </row>
    <row r="104" spans="3:21" s="40" customFormat="1" ht="16.95" customHeight="1">
      <c r="C104" s="33"/>
      <c r="D104" s="81">
        <v>1081</v>
      </c>
      <c r="E104" s="245"/>
      <c r="F104" s="266" t="s">
        <v>55</v>
      </c>
      <c r="G104" s="297"/>
      <c r="H104" s="198">
        <v>0</v>
      </c>
      <c r="I104" s="36"/>
      <c r="J104" s="37"/>
      <c r="K104" s="297"/>
      <c r="L104" s="421">
        <v>0</v>
      </c>
      <c r="M104" s="10"/>
      <c r="N104" s="49"/>
      <c r="O104" s="126">
        <f t="shared" si="6"/>
        <v>0</v>
      </c>
      <c r="P104" s="136"/>
    </row>
    <row r="105" spans="3:21" s="40" customFormat="1" ht="16.05" customHeight="1">
      <c r="C105" s="33"/>
      <c r="D105" s="256">
        <v>1093</v>
      </c>
      <c r="E105" s="257"/>
      <c r="F105" s="358" t="s">
        <v>56</v>
      </c>
      <c r="G105" s="297"/>
      <c r="H105" s="359">
        <v>0</v>
      </c>
      <c r="I105" s="36"/>
      <c r="J105" s="360">
        <v>4</v>
      </c>
      <c r="K105" s="297"/>
      <c r="L105" s="431">
        <v>2</v>
      </c>
      <c r="M105" s="10"/>
      <c r="N105" s="49"/>
      <c r="O105" s="126">
        <f t="shared" si="6"/>
        <v>2</v>
      </c>
      <c r="P105" s="136"/>
      <c r="U105" s="426"/>
    </row>
    <row r="106" spans="3:21" s="40" customFormat="1" ht="10.050000000000001" customHeight="1" thickBot="1">
      <c r="C106" s="33"/>
      <c r="D106" s="83"/>
      <c r="E106" s="83"/>
      <c r="F106" s="361"/>
      <c r="G106" s="303"/>
      <c r="H106" s="362"/>
      <c r="I106" s="154"/>
      <c r="J106" s="363"/>
      <c r="K106" s="341"/>
      <c r="L106" s="363"/>
      <c r="M106" s="10"/>
      <c r="N106" s="195"/>
      <c r="O106" s="348"/>
      <c r="P106" s="136"/>
    </row>
    <row r="107" spans="3:21" s="258" customFormat="1" ht="25.05" customHeight="1" thickTop="1" thickBot="1">
      <c r="C107" s="259"/>
      <c r="D107" s="364"/>
      <c r="E107" s="364"/>
      <c r="F107" s="371" t="s">
        <v>57</v>
      </c>
      <c r="G107" s="299"/>
      <c r="H107" s="432">
        <f>SUM(H98:H105)</f>
        <v>96000</v>
      </c>
      <c r="I107" s="251"/>
      <c r="J107" s="337">
        <f>SUM(J98:J105)</f>
        <v>96254</v>
      </c>
      <c r="K107" s="299"/>
      <c r="L107" s="441">
        <f>SUM(L98:L105)</f>
        <v>96252</v>
      </c>
      <c r="M107" s="47"/>
      <c r="N107" s="47"/>
      <c r="O107" s="338">
        <f>SUM(O97:O105)</f>
        <v>252</v>
      </c>
      <c r="P107" s="263"/>
    </row>
    <row r="108" spans="3:21" s="40" customFormat="1" ht="10.050000000000001" customHeight="1" thickTop="1" thickBot="1">
      <c r="C108" s="33"/>
      <c r="D108" s="54"/>
      <c r="E108" s="54"/>
      <c r="F108" s="55"/>
      <c r="G108" s="298"/>
      <c r="H108" s="10"/>
      <c r="I108" s="10"/>
      <c r="J108" s="10"/>
      <c r="K108" s="298"/>
      <c r="L108" s="10"/>
      <c r="M108" s="10"/>
      <c r="N108" s="47"/>
      <c r="O108" s="140"/>
      <c r="P108" s="136"/>
    </row>
    <row r="109" spans="3:21" s="258" customFormat="1" ht="30" customHeight="1" thickTop="1" thickBot="1">
      <c r="C109" s="259"/>
      <c r="D109" s="260"/>
      <c r="E109" s="260"/>
      <c r="F109" s="354" t="s">
        <v>58</v>
      </c>
      <c r="G109" s="299"/>
      <c r="H109" s="443">
        <v>-14403.78</v>
      </c>
      <c r="I109" s="261"/>
      <c r="J109" s="262">
        <f>J107-J90</f>
        <v>45166</v>
      </c>
      <c r="K109" s="299"/>
      <c r="L109" s="440">
        <f>L107-L90</f>
        <v>-19279.78</v>
      </c>
      <c r="M109" s="47"/>
      <c r="N109" s="251" t="s">
        <v>156</v>
      </c>
      <c r="O109" s="432">
        <f>O107-O90</f>
        <v>-4876</v>
      </c>
      <c r="P109" s="263"/>
      <c r="R109" s="425"/>
    </row>
    <row r="110" spans="3:21" s="84" customFormat="1" ht="16.95" customHeight="1" thickTop="1" thickBot="1">
      <c r="C110" s="85"/>
      <c r="D110" s="86"/>
      <c r="E110" s="86"/>
      <c r="F110" s="87" t="s">
        <v>74</v>
      </c>
      <c r="G110" s="300"/>
      <c r="H110" s="88">
        <f>H109/H107</f>
        <v>-0.150039375</v>
      </c>
      <c r="I110" s="88"/>
      <c r="J110" s="88"/>
      <c r="K110" s="300"/>
      <c r="L110" s="88">
        <f>L109/L107</f>
        <v>-0.20030524041058886</v>
      </c>
      <c r="M110" s="10"/>
      <c r="N110" s="89"/>
      <c r="O110" s="141"/>
      <c r="P110" s="147"/>
    </row>
    <row r="111" spans="3:21" s="2" customFormat="1" ht="15" customHeight="1" thickTop="1">
      <c r="C111" s="5"/>
      <c r="D111" s="57"/>
      <c r="E111" s="57"/>
      <c r="F111" s="57"/>
      <c r="G111" s="295"/>
      <c r="H111" s="79"/>
      <c r="I111" s="79"/>
      <c r="J111" s="79"/>
      <c r="K111" s="295"/>
      <c r="L111" s="79"/>
      <c r="M111" s="91"/>
      <c r="N111" s="91"/>
      <c r="O111" s="131"/>
      <c r="P111" s="6"/>
    </row>
    <row r="112" spans="3:21" s="2" customFormat="1" ht="15" customHeight="1" thickBot="1">
      <c r="C112" s="316"/>
      <c r="D112" s="375"/>
      <c r="E112" s="375"/>
      <c r="F112" s="375"/>
      <c r="G112" s="376"/>
      <c r="H112" s="131"/>
      <c r="I112" s="131"/>
      <c r="J112" s="131"/>
      <c r="K112" s="376"/>
      <c r="L112" s="131"/>
      <c r="M112" s="377"/>
      <c r="N112" s="377"/>
      <c r="O112" s="131"/>
      <c r="P112" s="6"/>
    </row>
    <row r="113" spans="1:16" s="2" customFormat="1" ht="4.95" customHeight="1" thickTop="1">
      <c r="A113" s="23"/>
      <c r="B113" s="23"/>
      <c r="C113" s="165"/>
      <c r="D113" s="166"/>
      <c r="E113" s="166"/>
      <c r="F113" s="166"/>
      <c r="G113" s="301"/>
      <c r="H113" s="167"/>
      <c r="I113" s="167"/>
      <c r="J113" s="167"/>
      <c r="K113" s="301"/>
      <c r="L113" s="167"/>
      <c r="M113" s="168"/>
      <c r="N113" s="167"/>
      <c r="O113" s="220"/>
      <c r="P113" s="221"/>
    </row>
    <row r="114" spans="1:16" s="23" customFormat="1" ht="16.95" customHeight="1">
      <c r="C114" s="169"/>
      <c r="D114" s="16"/>
      <c r="E114" s="232"/>
      <c r="F114" s="92"/>
      <c r="G114" s="302"/>
      <c r="H114" s="452" t="s">
        <v>1</v>
      </c>
      <c r="I114" s="93"/>
      <c r="J114" s="449" t="s">
        <v>2</v>
      </c>
      <c r="K114" s="302"/>
      <c r="L114" s="468" t="s">
        <v>6</v>
      </c>
      <c r="M114" s="156"/>
      <c r="N114" s="12" t="s">
        <v>177</v>
      </c>
      <c r="O114" s="214" t="s">
        <v>88</v>
      </c>
      <c r="P114" s="222"/>
    </row>
    <row r="115" spans="1:16" s="23" customFormat="1" ht="16.95" customHeight="1">
      <c r="C115" s="169"/>
      <c r="D115" s="24"/>
      <c r="E115" s="233"/>
      <c r="F115" s="372" t="s">
        <v>59</v>
      </c>
      <c r="G115" s="290"/>
      <c r="H115" s="453" t="s">
        <v>60</v>
      </c>
      <c r="I115" s="18"/>
      <c r="J115" s="450" t="s">
        <v>60</v>
      </c>
      <c r="K115" s="290"/>
      <c r="L115" s="469" t="s">
        <v>60</v>
      </c>
      <c r="M115" s="157"/>
      <c r="N115" s="120" t="s">
        <v>178</v>
      </c>
      <c r="O115" s="26" t="s">
        <v>60</v>
      </c>
      <c r="P115" s="222"/>
    </row>
    <row r="116" spans="1:16" s="23" customFormat="1" ht="16.95" customHeight="1">
      <c r="C116" s="169"/>
      <c r="D116" s="29"/>
      <c r="E116" s="234"/>
      <c r="F116" s="30"/>
      <c r="G116" s="289"/>
      <c r="H116" s="525" t="s">
        <v>95</v>
      </c>
      <c r="I116" s="18"/>
      <c r="J116" s="451" t="s">
        <v>124</v>
      </c>
      <c r="K116" s="289"/>
      <c r="L116" s="526" t="s">
        <v>125</v>
      </c>
      <c r="M116" s="157"/>
      <c r="N116" s="155"/>
      <c r="O116" s="329" t="s">
        <v>104</v>
      </c>
      <c r="P116" s="222"/>
    </row>
    <row r="117" spans="1:16" s="40" customFormat="1" ht="10.050000000000001" customHeight="1">
      <c r="C117" s="339"/>
      <c r="D117" s="173"/>
      <c r="E117" s="173"/>
      <c r="F117" s="158"/>
      <c r="G117" s="303"/>
      <c r="H117" s="154"/>
      <c r="I117" s="159"/>
      <c r="J117" s="159"/>
      <c r="K117" s="303"/>
      <c r="L117" s="159"/>
      <c r="M117" s="21"/>
      <c r="N117" s="155"/>
      <c r="O117" s="223"/>
      <c r="P117" s="224"/>
    </row>
    <row r="118" spans="1:16" s="94" customFormat="1" ht="4.95" customHeight="1">
      <c r="C118" s="171"/>
      <c r="D118" s="95"/>
      <c r="E118" s="240"/>
      <c r="F118" s="96"/>
      <c r="G118" s="292"/>
      <c r="H118" s="97"/>
      <c r="I118" s="98"/>
      <c r="J118" s="97"/>
      <c r="K118" s="292"/>
      <c r="L118" s="97"/>
      <c r="M118" s="159"/>
      <c r="N118" s="155"/>
      <c r="O118" s="191"/>
      <c r="P118" s="224"/>
    </row>
    <row r="119" spans="1:16" s="94" customFormat="1" ht="16.95" customHeight="1">
      <c r="C119" s="171"/>
      <c r="D119" s="99"/>
      <c r="E119" s="241"/>
      <c r="F119" s="35" t="s">
        <v>61</v>
      </c>
      <c r="G119" s="292"/>
      <c r="H119" s="205">
        <v>27635</v>
      </c>
      <c r="I119" s="98"/>
      <c r="J119" s="100">
        <f>H121</f>
        <v>-21396.26</v>
      </c>
      <c r="K119" s="292"/>
      <c r="L119" s="205">
        <f>H121</f>
        <v>-21396.26</v>
      </c>
      <c r="M119" s="161"/>
      <c r="N119" s="216"/>
      <c r="O119" s="126">
        <f>L119-J119</f>
        <v>0</v>
      </c>
      <c r="P119" s="224"/>
    </row>
    <row r="120" spans="1:16" s="94" customFormat="1" ht="16.95" customHeight="1">
      <c r="C120" s="171"/>
      <c r="D120" s="99"/>
      <c r="E120" s="241"/>
      <c r="F120" s="101" t="s">
        <v>62</v>
      </c>
      <c r="G120" s="304"/>
      <c r="H120" s="211">
        <v>-49031.26</v>
      </c>
      <c r="I120" s="161"/>
      <c r="J120" s="100">
        <v>4270.22</v>
      </c>
      <c r="K120" s="304"/>
      <c r="L120" s="211">
        <f>L145-L143-L136-L119</f>
        <v>-14405.779999999995</v>
      </c>
      <c r="M120" s="161"/>
      <c r="N120" s="102"/>
      <c r="O120" s="129">
        <f>L120-J120</f>
        <v>-18675.999999999996</v>
      </c>
      <c r="P120" s="224"/>
    </row>
    <row r="121" spans="1:16" s="94" customFormat="1" ht="16.95" customHeight="1">
      <c r="C121" s="171"/>
      <c r="D121" s="99"/>
      <c r="E121" s="241"/>
      <c r="F121" s="103" t="s">
        <v>63</v>
      </c>
      <c r="G121" s="304"/>
      <c r="H121" s="471">
        <v>-21396.26</v>
      </c>
      <c r="I121" s="162"/>
      <c r="J121" s="432">
        <v>-17126.04</v>
      </c>
      <c r="K121" s="304"/>
      <c r="L121" s="432">
        <f>SUM(L119:L120)</f>
        <v>-35802.039999999994</v>
      </c>
      <c r="M121" s="160"/>
      <c r="N121" s="217"/>
      <c r="O121" s="192">
        <f>SUM(O119:O120)</f>
        <v>-18675.999999999996</v>
      </c>
      <c r="P121" s="224"/>
    </row>
    <row r="122" spans="1:16" s="94" customFormat="1" ht="10.050000000000001" customHeight="1">
      <c r="C122" s="171"/>
      <c r="D122" s="99"/>
      <c r="E122" s="241"/>
      <c r="F122" s="35"/>
      <c r="G122" s="292"/>
      <c r="H122" s="100"/>
      <c r="I122" s="98"/>
      <c r="J122" s="100"/>
      <c r="K122" s="292"/>
      <c r="L122" s="205"/>
      <c r="M122" s="160"/>
      <c r="N122" s="159"/>
      <c r="O122" s="115"/>
      <c r="P122" s="224"/>
    </row>
    <row r="123" spans="1:16" s="94" customFormat="1" ht="16.95" customHeight="1">
      <c r="C123" s="171"/>
      <c r="D123" s="207"/>
      <c r="E123" s="242"/>
      <c r="F123" s="264" t="s">
        <v>85</v>
      </c>
      <c r="G123" s="292"/>
      <c r="H123" s="100"/>
      <c r="I123" s="98"/>
      <c r="J123" s="213"/>
      <c r="K123" s="292"/>
      <c r="L123" s="205"/>
      <c r="M123" s="161"/>
      <c r="N123" s="195"/>
      <c r="O123" s="115"/>
      <c r="P123" s="224"/>
    </row>
    <row r="124" spans="1:16" s="94" customFormat="1" ht="16.95" customHeight="1">
      <c r="C124" s="171"/>
      <c r="D124" s="207"/>
      <c r="E124" s="242"/>
      <c r="F124" s="265" t="s">
        <v>64</v>
      </c>
      <c r="G124" s="292"/>
      <c r="H124" s="198">
        <v>500</v>
      </c>
      <c r="I124" s="98"/>
      <c r="J124" s="193">
        <v>500</v>
      </c>
      <c r="K124" s="292"/>
      <c r="L124" s="430">
        <v>500</v>
      </c>
      <c r="M124" s="161"/>
      <c r="N124" s="146"/>
      <c r="O124" s="126">
        <f t="shared" ref="O124:O134" si="7">L124-J124</f>
        <v>0</v>
      </c>
      <c r="P124" s="224"/>
    </row>
    <row r="125" spans="1:16" s="94" customFormat="1" ht="16.95" customHeight="1">
      <c r="C125" s="171"/>
      <c r="D125" s="207"/>
      <c r="E125" s="242"/>
      <c r="F125" s="265" t="s">
        <v>65</v>
      </c>
      <c r="G125" s="292"/>
      <c r="H125" s="198">
        <v>5000</v>
      </c>
      <c r="I125" s="98"/>
      <c r="J125" s="193">
        <v>5000</v>
      </c>
      <c r="K125" s="292"/>
      <c r="L125" s="430">
        <v>5000</v>
      </c>
      <c r="M125" s="161"/>
      <c r="N125" s="49"/>
      <c r="O125" s="126">
        <f t="shared" si="7"/>
        <v>0</v>
      </c>
      <c r="P125" s="224"/>
    </row>
    <row r="126" spans="1:16" s="94" customFormat="1" ht="16.95" customHeight="1">
      <c r="C126" s="171"/>
      <c r="D126" s="207"/>
      <c r="E126" s="242"/>
      <c r="F126" s="265" t="s">
        <v>139</v>
      </c>
      <c r="G126" s="292"/>
      <c r="H126" s="198">
        <v>2000</v>
      </c>
      <c r="I126" s="98"/>
      <c r="J126" s="193">
        <v>2000</v>
      </c>
      <c r="K126" s="292"/>
      <c r="L126" s="430">
        <v>2000</v>
      </c>
      <c r="M126" s="161"/>
      <c r="N126" s="49"/>
      <c r="O126" s="126">
        <f t="shared" si="7"/>
        <v>0</v>
      </c>
      <c r="P126" s="224"/>
    </row>
    <row r="127" spans="1:16" s="94" customFormat="1" ht="16.95" customHeight="1">
      <c r="C127" s="171"/>
      <c r="D127" s="208"/>
      <c r="E127" s="243"/>
      <c r="F127" s="248" t="s">
        <v>54</v>
      </c>
      <c r="G127" s="297"/>
      <c r="H127" s="198">
        <v>4591</v>
      </c>
      <c r="I127" s="98"/>
      <c r="J127" s="193">
        <v>0</v>
      </c>
      <c r="K127" s="297"/>
      <c r="L127" s="430">
        <v>0</v>
      </c>
      <c r="M127" s="161"/>
      <c r="N127" s="49"/>
      <c r="O127" s="126">
        <f t="shared" si="7"/>
        <v>0</v>
      </c>
      <c r="P127" s="224"/>
    </row>
    <row r="128" spans="1:16" s="94" customFormat="1" ht="16.95" customHeight="1">
      <c r="C128" s="171"/>
      <c r="D128" s="208"/>
      <c r="E128" s="243"/>
      <c r="F128" s="231" t="s">
        <v>140</v>
      </c>
      <c r="G128" s="297"/>
      <c r="H128" s="198">
        <v>3000</v>
      </c>
      <c r="I128" s="98"/>
      <c r="J128" s="193">
        <v>1000</v>
      </c>
      <c r="K128" s="297"/>
      <c r="L128" s="430">
        <v>1000</v>
      </c>
      <c r="M128" s="161"/>
      <c r="N128" s="49"/>
      <c r="O128" s="126">
        <f t="shared" si="7"/>
        <v>0</v>
      </c>
      <c r="P128" s="224"/>
    </row>
    <row r="129" spans="1:17" s="94" customFormat="1" ht="16.95" customHeight="1">
      <c r="C129" s="171"/>
      <c r="D129" s="208"/>
      <c r="E129" s="243"/>
      <c r="F129" s="248" t="s">
        <v>92</v>
      </c>
      <c r="G129" s="297"/>
      <c r="H129" s="198">
        <v>0</v>
      </c>
      <c r="I129" s="98"/>
      <c r="J129" s="193">
        <v>15000</v>
      </c>
      <c r="K129" s="297"/>
      <c r="L129" s="430">
        <v>5000</v>
      </c>
      <c r="M129" s="161"/>
      <c r="N129" s="538" t="s">
        <v>186</v>
      </c>
      <c r="O129" s="126">
        <f t="shared" si="7"/>
        <v>-10000</v>
      </c>
      <c r="P129" s="224"/>
    </row>
    <row r="130" spans="1:17" s="94" customFormat="1" ht="16.95" customHeight="1">
      <c r="C130" s="171"/>
      <c r="D130" s="208"/>
      <c r="E130" s="243"/>
      <c r="F130" s="248" t="s">
        <v>138</v>
      </c>
      <c r="G130" s="297"/>
      <c r="H130" s="198">
        <v>0</v>
      </c>
      <c r="I130" s="98"/>
      <c r="J130" s="193">
        <v>0</v>
      </c>
      <c r="K130" s="297"/>
      <c r="L130" s="430">
        <v>5000</v>
      </c>
      <c r="M130" s="161"/>
      <c r="N130" s="538" t="s">
        <v>186</v>
      </c>
      <c r="O130" s="126">
        <f t="shared" si="7"/>
        <v>5000</v>
      </c>
      <c r="P130" s="224"/>
    </row>
    <row r="131" spans="1:17" s="94" customFormat="1" ht="16.95" customHeight="1">
      <c r="C131" s="171"/>
      <c r="D131" s="208"/>
      <c r="E131" s="243"/>
      <c r="F131" s="248" t="s">
        <v>141</v>
      </c>
      <c r="G131" s="297"/>
      <c r="H131" s="198">
        <v>15500</v>
      </c>
      <c r="I131" s="98"/>
      <c r="J131" s="193">
        <v>0</v>
      </c>
      <c r="K131" s="297"/>
      <c r="L131" s="430">
        <v>19000</v>
      </c>
      <c r="M131" s="161"/>
      <c r="N131" s="538" t="s">
        <v>183</v>
      </c>
      <c r="O131" s="126">
        <f t="shared" si="7"/>
        <v>19000</v>
      </c>
      <c r="P131" s="224"/>
    </row>
    <row r="132" spans="1:17" s="94" customFormat="1" ht="16.95" customHeight="1">
      <c r="C132" s="171"/>
      <c r="D132" s="208"/>
      <c r="E132" s="243"/>
      <c r="F132" s="231" t="s">
        <v>82</v>
      </c>
      <c r="G132" s="297"/>
      <c r="H132" s="198">
        <v>1000</v>
      </c>
      <c r="I132" s="98"/>
      <c r="J132" s="193">
        <v>500</v>
      </c>
      <c r="K132" s="297"/>
      <c r="L132" s="430">
        <v>300</v>
      </c>
      <c r="M132" s="161"/>
      <c r="N132" s="49"/>
      <c r="O132" s="126">
        <f t="shared" si="7"/>
        <v>-200</v>
      </c>
      <c r="P132" s="224"/>
    </row>
    <row r="133" spans="1:17" s="94" customFormat="1" ht="16.95" customHeight="1">
      <c r="C133" s="171"/>
      <c r="D133" s="208"/>
      <c r="E133" s="243"/>
      <c r="F133" s="229" t="s">
        <v>117</v>
      </c>
      <c r="G133" s="297"/>
      <c r="H133" s="198">
        <v>3200</v>
      </c>
      <c r="I133" s="98"/>
      <c r="J133" s="193">
        <v>0</v>
      </c>
      <c r="K133" s="297"/>
      <c r="L133" s="430">
        <v>0</v>
      </c>
      <c r="M133" s="161"/>
      <c r="N133" s="49"/>
      <c r="O133" s="126">
        <f t="shared" si="7"/>
        <v>0</v>
      </c>
      <c r="P133" s="224"/>
    </row>
    <row r="134" spans="1:17" s="94" customFormat="1" ht="16.95" customHeight="1">
      <c r="C134" s="171"/>
      <c r="D134" s="208"/>
      <c r="E134" s="243"/>
      <c r="F134" s="248" t="s">
        <v>86</v>
      </c>
      <c r="G134" s="297"/>
      <c r="H134" s="194">
        <v>10000</v>
      </c>
      <c r="I134" s="98"/>
      <c r="J134" s="193">
        <v>10000</v>
      </c>
      <c r="K134" s="297"/>
      <c r="L134" s="421">
        <v>10000</v>
      </c>
      <c r="M134" s="161"/>
      <c r="N134" s="49"/>
      <c r="O134" s="126">
        <f t="shared" si="7"/>
        <v>0</v>
      </c>
      <c r="P134" s="224"/>
    </row>
    <row r="135" spans="1:17" s="94" customFormat="1" ht="10.050000000000001" customHeight="1">
      <c r="C135" s="171"/>
      <c r="D135" s="206"/>
      <c r="E135" s="244"/>
      <c r="F135" s="82"/>
      <c r="G135" s="297"/>
      <c r="H135" s="205"/>
      <c r="I135" s="98"/>
      <c r="J135" s="213"/>
      <c r="K135" s="297"/>
      <c r="L135" s="205"/>
      <c r="M135" s="161"/>
      <c r="N135" s="380"/>
      <c r="O135" s="115"/>
      <c r="P135" s="224"/>
    </row>
    <row r="136" spans="1:17" s="94" customFormat="1" ht="16.95" customHeight="1">
      <c r="C136" s="171"/>
      <c r="D136" s="206"/>
      <c r="E136" s="244"/>
      <c r="F136" s="82"/>
      <c r="G136" s="297"/>
      <c r="H136" s="209">
        <f>SUM(H124:H135)</f>
        <v>44791</v>
      </c>
      <c r="I136" s="98"/>
      <c r="J136" s="432">
        <f>SUM(J124:J135)</f>
        <v>34000</v>
      </c>
      <c r="K136" s="297"/>
      <c r="L136" s="441">
        <f>SUM(L124:L135)</f>
        <v>47800</v>
      </c>
      <c r="M136" s="161"/>
      <c r="N136" s="195"/>
      <c r="O136" s="204">
        <f>SUM(O124:O135)</f>
        <v>13800</v>
      </c>
      <c r="P136" s="224"/>
    </row>
    <row r="137" spans="1:17" s="94" customFormat="1" ht="16.95" customHeight="1">
      <c r="C137" s="171"/>
      <c r="D137" s="206"/>
      <c r="E137" s="244"/>
      <c r="F137" s="210" t="s">
        <v>87</v>
      </c>
      <c r="G137" s="297"/>
      <c r="H137" s="100"/>
      <c r="I137" s="98"/>
      <c r="J137" s="213"/>
      <c r="K137" s="297"/>
      <c r="L137" s="205"/>
      <c r="M137" s="161"/>
      <c r="N137" s="380"/>
      <c r="O137" s="115"/>
      <c r="P137" s="224"/>
    </row>
    <row r="138" spans="1:17" s="40" customFormat="1" ht="16.95" customHeight="1">
      <c r="C138" s="170"/>
      <c r="D138" s="81"/>
      <c r="E138" s="245"/>
      <c r="F138" s="402" t="s">
        <v>142</v>
      </c>
      <c r="G138" s="297"/>
      <c r="H138" s="198">
        <v>3925</v>
      </c>
      <c r="I138" s="36"/>
      <c r="J138" s="194">
        <v>0</v>
      </c>
      <c r="K138" s="297"/>
      <c r="L138" s="430">
        <v>0</v>
      </c>
      <c r="M138" s="159"/>
      <c r="N138" s="381"/>
      <c r="O138" s="126">
        <f>L138-J138</f>
        <v>0</v>
      </c>
      <c r="P138" s="224"/>
    </row>
    <row r="139" spans="1:17" s="40" customFormat="1" ht="16.95" customHeight="1">
      <c r="C139" s="170"/>
      <c r="D139" s="81"/>
      <c r="E139" s="245"/>
      <c r="F139" s="403" t="s">
        <v>143</v>
      </c>
      <c r="G139" s="297"/>
      <c r="H139" s="198">
        <v>2158</v>
      </c>
      <c r="I139" s="36"/>
      <c r="J139" s="194">
        <v>0</v>
      </c>
      <c r="K139" s="297"/>
      <c r="L139" s="430">
        <v>0</v>
      </c>
      <c r="M139" s="159"/>
      <c r="N139" s="49"/>
      <c r="O139" s="126">
        <f>L139-J139</f>
        <v>0</v>
      </c>
      <c r="P139" s="224"/>
    </row>
    <row r="140" spans="1:17" s="40" customFormat="1" ht="16.95" customHeight="1">
      <c r="C140" s="170"/>
      <c r="D140" s="81"/>
      <c r="E140" s="245"/>
      <c r="F140" s="403" t="s">
        <v>144</v>
      </c>
      <c r="G140" s="297"/>
      <c r="H140" s="198">
        <v>2800</v>
      </c>
      <c r="I140" s="36"/>
      <c r="J140" s="194">
        <v>1000</v>
      </c>
      <c r="K140" s="297"/>
      <c r="L140" s="430">
        <v>1000</v>
      </c>
      <c r="M140" s="159"/>
      <c r="N140" s="225"/>
      <c r="O140" s="126">
        <f>L140-J140</f>
        <v>0</v>
      </c>
      <c r="P140" s="224"/>
    </row>
    <row r="141" spans="1:17" s="40" customFormat="1" ht="16.95" customHeight="1">
      <c r="C141" s="170"/>
      <c r="D141" s="81"/>
      <c r="E141" s="245"/>
      <c r="F141" s="404" t="s">
        <v>70</v>
      </c>
      <c r="G141" s="297"/>
      <c r="H141" s="198">
        <v>0</v>
      </c>
      <c r="I141" s="36"/>
      <c r="J141" s="194">
        <v>0</v>
      </c>
      <c r="K141" s="297"/>
      <c r="L141" s="430">
        <v>0</v>
      </c>
      <c r="M141" s="159"/>
      <c r="N141" s="49"/>
      <c r="O141" s="126">
        <f>L141-J141</f>
        <v>0</v>
      </c>
      <c r="P141" s="224"/>
    </row>
    <row r="142" spans="1:17" s="94" customFormat="1" ht="10.050000000000001" customHeight="1">
      <c r="C142" s="171"/>
      <c r="D142" s="104"/>
      <c r="E142" s="160"/>
      <c r="F142" s="105"/>
      <c r="G142" s="292"/>
      <c r="H142" s="212"/>
      <c r="I142" s="161"/>
      <c r="J142" s="98"/>
      <c r="K142" s="292"/>
      <c r="L142" s="98"/>
      <c r="M142" s="161"/>
      <c r="N142" s="195"/>
      <c r="O142" s="118"/>
      <c r="P142" s="224"/>
    </row>
    <row r="143" spans="1:17" s="94" customFormat="1" ht="16.95" customHeight="1">
      <c r="C143" s="171"/>
      <c r="D143" s="104"/>
      <c r="E143" s="160"/>
      <c r="F143" s="106" t="s">
        <v>66</v>
      </c>
      <c r="G143" s="292"/>
      <c r="H143" s="209">
        <f>SUM(H138:H142)</f>
        <v>8883</v>
      </c>
      <c r="I143" s="163"/>
      <c r="J143" s="432">
        <f>SUM(J138:J142)</f>
        <v>1000</v>
      </c>
      <c r="K143" s="292"/>
      <c r="L143" s="441">
        <f>SUM(L138:L142)</f>
        <v>1000</v>
      </c>
      <c r="M143" s="161"/>
      <c r="N143" s="218"/>
      <c r="O143" s="116">
        <f>SUM(O138:O142)</f>
        <v>0</v>
      </c>
      <c r="P143" s="224"/>
    </row>
    <row r="144" spans="1:17" customFormat="1" ht="10.050000000000001" customHeight="1" thickBot="1">
      <c r="A144" s="107"/>
      <c r="B144" s="107"/>
      <c r="C144" s="172"/>
      <c r="D144" s="108"/>
      <c r="E144" s="246"/>
      <c r="F144" s="109"/>
      <c r="G144" s="293"/>
      <c r="H144" s="98"/>
      <c r="I144" s="98"/>
      <c r="J144" s="98"/>
      <c r="K144" s="293"/>
      <c r="L144" s="110"/>
      <c r="M144" s="161"/>
      <c r="N144" s="156"/>
      <c r="O144" s="190"/>
      <c r="P144" s="222"/>
      <c r="Q144" s="2"/>
    </row>
    <row r="145" spans="1:18" customFormat="1" ht="30" customHeight="1" thickTop="1" thickBot="1">
      <c r="A145" s="107"/>
      <c r="B145" s="107"/>
      <c r="C145" s="172"/>
      <c r="D145" s="472"/>
      <c r="E145" s="472"/>
      <c r="F145" s="472" t="s">
        <v>157</v>
      </c>
      <c r="G145" s="420">
        <f>H145/H98</f>
        <v>0.33622645833333337</v>
      </c>
      <c r="H145" s="447">
        <v>32277.74</v>
      </c>
      <c r="I145" s="420"/>
      <c r="J145" s="442">
        <v>17873.96</v>
      </c>
      <c r="K145" s="420">
        <f>L145/L98</f>
        <v>0.13539541666666668</v>
      </c>
      <c r="L145" s="440">
        <f>H145+L109</f>
        <v>12997.960000000003</v>
      </c>
      <c r="M145" s="164"/>
      <c r="N145" s="373" t="s">
        <v>156</v>
      </c>
      <c r="O145" s="347">
        <f>O121+O136+O143</f>
        <v>-4875.9999999999964</v>
      </c>
      <c r="P145" s="222"/>
      <c r="Q145" s="2"/>
    </row>
    <row r="146" spans="1:18" customFormat="1" ht="30" customHeight="1" thickTop="1" thickBot="1">
      <c r="A146" s="107"/>
      <c r="B146" s="107"/>
      <c r="C146" s="172"/>
      <c r="D146" s="267"/>
      <c r="E146" s="267"/>
      <c r="F146" s="278"/>
      <c r="G146" s="406"/>
      <c r="H146" s="273"/>
      <c r="I146" s="474"/>
      <c r="J146" s="475"/>
      <c r="K146" s="474"/>
      <c r="L146" s="343"/>
      <c r="M146" s="164"/>
      <c r="N146" s="219"/>
      <c r="O146" s="343"/>
      <c r="P146" s="222"/>
      <c r="Q146" s="2"/>
    </row>
    <row r="147" spans="1:18" customFormat="1" ht="30" customHeight="1" thickTop="1" thickBot="1">
      <c r="A147" s="107"/>
      <c r="B147" s="107"/>
      <c r="C147" s="172"/>
      <c r="D147" s="267"/>
      <c r="E147" s="268"/>
      <c r="F147" s="268" t="s">
        <v>96</v>
      </c>
      <c r="G147" s="406"/>
      <c r="H147" s="446">
        <v>44739.73</v>
      </c>
      <c r="I147" s="474"/>
      <c r="J147" s="444">
        <v>34739.730000000003</v>
      </c>
      <c r="K147" s="474"/>
      <c r="L147" s="445">
        <f>L165</f>
        <v>34739.729999999996</v>
      </c>
      <c r="M147" s="164"/>
      <c r="N147" s="219"/>
      <c r="O147" s="394">
        <f>L147-J147</f>
        <v>0</v>
      </c>
      <c r="P147" s="222"/>
      <c r="Q147" s="2"/>
    </row>
    <row r="148" spans="1:18" customFormat="1" ht="30" customHeight="1" thickTop="1">
      <c r="A148" s="107"/>
      <c r="B148" s="107"/>
      <c r="C148" s="172"/>
      <c r="D148" s="267"/>
      <c r="E148" s="269"/>
      <c r="F148" s="270" t="s">
        <v>97</v>
      </c>
      <c r="G148" s="406"/>
      <c r="H148" s="475"/>
      <c r="I148" s="474"/>
      <c r="J148" s="475"/>
      <c r="K148" s="474"/>
      <c r="L148" s="343"/>
      <c r="M148" s="164"/>
      <c r="N148" s="219"/>
      <c r="O148" s="395"/>
      <c r="P148" s="222"/>
      <c r="Q148" s="2"/>
    </row>
    <row r="149" spans="1:18" s="84" customFormat="1" ht="10.050000000000001" customHeight="1">
      <c r="C149" s="374"/>
      <c r="D149" s="267"/>
      <c r="E149" s="316"/>
      <c r="F149" s="316"/>
      <c r="G149" s="407"/>
      <c r="H149" s="314"/>
      <c r="I149" s="407"/>
      <c r="J149" s="314"/>
      <c r="K149" s="407"/>
      <c r="L149" s="476"/>
      <c r="M149" s="283"/>
      <c r="N149" s="284"/>
      <c r="O149" s="275"/>
      <c r="P149" s="285"/>
    </row>
    <row r="150" spans="1:18" s="2" customFormat="1" ht="30" customHeight="1">
      <c r="A150" s="111"/>
      <c r="B150" s="111"/>
      <c r="C150" s="317"/>
      <c r="D150" s="473"/>
      <c r="E150" s="473"/>
      <c r="F150" s="473" t="s">
        <v>158</v>
      </c>
      <c r="G150" s="405">
        <f>H150/H98</f>
        <v>0.80226531249999999</v>
      </c>
      <c r="H150" s="448">
        <f>H145+H147</f>
        <v>77017.47</v>
      </c>
      <c r="I150" s="405"/>
      <c r="J150" s="527">
        <f>J145+J147</f>
        <v>52613.69</v>
      </c>
      <c r="K150" s="405">
        <f>L150/L98</f>
        <v>0.49726760416666671</v>
      </c>
      <c r="L150" s="439">
        <f>L145+L147</f>
        <v>47737.69</v>
      </c>
      <c r="M150" s="274"/>
      <c r="N150" s="276"/>
      <c r="O150" s="394">
        <f>L150-J150</f>
        <v>-4876</v>
      </c>
      <c r="P150" s="326"/>
      <c r="Q150" s="277"/>
      <c r="R150" s="277"/>
    </row>
    <row r="151" spans="1:18" s="2" customFormat="1" ht="18" customHeight="1" thickBot="1">
      <c r="A151" s="1"/>
      <c r="B151" s="1"/>
      <c r="C151" s="318"/>
      <c r="D151" s="319"/>
      <c r="E151" s="320"/>
      <c r="F151" s="321"/>
      <c r="G151" s="322"/>
      <c r="H151" s="323"/>
      <c r="I151" s="324"/>
      <c r="J151" s="323"/>
      <c r="K151" s="322"/>
      <c r="L151" s="328"/>
      <c r="M151" s="325"/>
      <c r="N151" s="470" t="s">
        <v>188</v>
      </c>
      <c r="O151" s="342" t="s">
        <v>67</v>
      </c>
      <c r="P151" s="327"/>
      <c r="Q151" s="277"/>
      <c r="R151" s="277"/>
    </row>
    <row r="152" spans="1:18" s="2" customFormat="1" ht="19.95" customHeight="1" thickTop="1">
      <c r="A152" s="1"/>
      <c r="B152" s="1"/>
      <c r="C152" s="267"/>
      <c r="D152" s="267"/>
      <c r="E152" s="278"/>
      <c r="F152" s="270"/>
      <c r="G152" s="305"/>
      <c r="H152" s="271"/>
      <c r="I152" s="272"/>
      <c r="J152" s="271"/>
      <c r="K152" s="305"/>
      <c r="L152" s="315"/>
      <c r="M152" s="274"/>
      <c r="N152" s="271"/>
      <c r="O152" s="275"/>
      <c r="P152" s="275"/>
      <c r="Q152" s="277"/>
      <c r="R152" s="277"/>
    </row>
    <row r="153" spans="1:18" s="2" customFormat="1" ht="19.95" customHeight="1">
      <c r="A153" s="1"/>
      <c r="B153" s="1"/>
      <c r="C153" s="267"/>
      <c r="D153" s="267"/>
      <c r="E153" s="278"/>
      <c r="F153" s="270"/>
      <c r="G153" s="305"/>
      <c r="H153" s="271"/>
      <c r="I153" s="272"/>
      <c r="J153" s="271"/>
      <c r="K153" s="305"/>
      <c r="L153" s="315"/>
      <c r="M153" s="274"/>
      <c r="N153" s="271"/>
      <c r="O153" s="275"/>
      <c r="P153" s="275"/>
      <c r="Q153" s="277"/>
      <c r="R153" s="277"/>
    </row>
    <row r="154" spans="1:18" s="2" customFormat="1" ht="19.95" customHeight="1">
      <c r="A154" s="1"/>
      <c r="B154" s="1"/>
      <c r="C154" s="267"/>
      <c r="D154" s="267"/>
      <c r="E154" s="23"/>
      <c r="F154" s="398" t="s">
        <v>115</v>
      </c>
      <c r="G154" s="398"/>
      <c r="H154" s="398"/>
      <c r="I154" s="23"/>
      <c r="K154" s="286"/>
      <c r="M154" s="107"/>
      <c r="N154" s="427"/>
      <c r="O154" s="396"/>
      <c r="P154" s="275"/>
      <c r="Q154" s="277"/>
      <c r="R154" s="277"/>
    </row>
    <row r="155" spans="1:18" ht="19.95" customHeight="1" thickBot="1">
      <c r="C155" s="111"/>
      <c r="D155" s="23"/>
      <c r="J155" s="279"/>
      <c r="L155"/>
      <c r="M155"/>
      <c r="N155" s="427"/>
      <c r="O155" s="396"/>
      <c r="P155" s="332"/>
    </row>
    <row r="156" spans="1:18" ht="19.95" customHeight="1" thickBot="1">
      <c r="E156" s="454"/>
      <c r="F156" s="455" t="s">
        <v>98</v>
      </c>
      <c r="G156" s="508"/>
      <c r="H156" s="509"/>
      <c r="I156" s="509"/>
      <c r="J156" s="509"/>
      <c r="K156" s="508"/>
      <c r="L156" s="509"/>
      <c r="M156" s="511"/>
      <c r="N156" s="427"/>
      <c r="O156" s="396"/>
      <c r="P156" s="277"/>
    </row>
    <row r="157" spans="1:18" ht="19.95" customHeight="1">
      <c r="C157"/>
      <c r="D157"/>
      <c r="E157" s="487"/>
      <c r="F157" s="488" t="s">
        <v>111</v>
      </c>
      <c r="G157" s="489"/>
      <c r="H157" s="490"/>
      <c r="I157" s="490"/>
      <c r="J157" s="490"/>
      <c r="K157" s="489"/>
      <c r="L157" s="456">
        <v>50000</v>
      </c>
      <c r="M157" s="512"/>
      <c r="N157" s="427"/>
      <c r="O157" s="396"/>
      <c r="P157" s="332"/>
      <c r="Q157" s="277"/>
    </row>
    <row r="158" spans="1:18" ht="19.95" customHeight="1">
      <c r="C158"/>
      <c r="D158"/>
      <c r="E158" s="491"/>
      <c r="F158" s="492" t="s">
        <v>99</v>
      </c>
      <c r="G158" s="489"/>
      <c r="H158" s="490"/>
      <c r="I158" s="490"/>
      <c r="J158" s="490"/>
      <c r="K158" s="489"/>
      <c r="L158" s="457">
        <v>1705</v>
      </c>
      <c r="M158" s="512"/>
      <c r="N158" s="397"/>
      <c r="O158" s="510"/>
      <c r="P158" s="330"/>
      <c r="Q158" s="277"/>
    </row>
    <row r="159" spans="1:18" ht="19.95" customHeight="1">
      <c r="C159"/>
      <c r="D159"/>
      <c r="E159" s="491"/>
      <c r="F159" s="493"/>
      <c r="G159" s="494" t="s">
        <v>100</v>
      </c>
      <c r="H159" s="494"/>
      <c r="I159" s="494"/>
      <c r="J159" s="494"/>
      <c r="K159" s="495"/>
      <c r="L159" s="458">
        <f t="shared" ref="L159" si="8">SUM(L157:L158)</f>
        <v>51705</v>
      </c>
      <c r="M159" s="512"/>
      <c r="N159" s="154"/>
      <c r="O159" s="330"/>
      <c r="P159" s="330"/>
      <c r="Q159" s="277"/>
    </row>
    <row r="160" spans="1:18" ht="19.95" customHeight="1">
      <c r="C160"/>
      <c r="D160"/>
      <c r="E160" s="491"/>
      <c r="F160" s="490" t="s">
        <v>101</v>
      </c>
      <c r="G160" s="489"/>
      <c r="H160" s="496"/>
      <c r="I160" s="490"/>
      <c r="J160" s="490"/>
      <c r="K160" s="497" t="s">
        <v>112</v>
      </c>
      <c r="L160" s="457">
        <v>-5260.27</v>
      </c>
      <c r="M160" s="512"/>
      <c r="N160" s="333"/>
      <c r="O160" s="330"/>
      <c r="P160" s="330"/>
      <c r="Q160" s="277"/>
    </row>
    <row r="161" spans="3:17" ht="19.95" customHeight="1">
      <c r="C161"/>
      <c r="D161"/>
      <c r="E161" s="491"/>
      <c r="F161" s="490" t="s">
        <v>102</v>
      </c>
      <c r="G161" s="489"/>
      <c r="H161" s="496"/>
      <c r="I161" s="490"/>
      <c r="J161" s="490"/>
      <c r="K161" s="497" t="s">
        <v>112</v>
      </c>
      <c r="L161" s="457">
        <v>-324.52</v>
      </c>
      <c r="M161" s="512"/>
      <c r="N161" s="154"/>
      <c r="O161" s="330"/>
      <c r="P161" s="330"/>
      <c r="Q161" s="277"/>
    </row>
    <row r="162" spans="3:17" ht="19.95" customHeight="1">
      <c r="C162"/>
      <c r="D162"/>
      <c r="E162" s="491"/>
      <c r="F162" s="490" t="s">
        <v>145</v>
      </c>
      <c r="G162" s="489"/>
      <c r="H162" s="496"/>
      <c r="I162" s="490"/>
      <c r="J162" s="490"/>
      <c r="K162" s="497"/>
      <c r="L162" s="457">
        <v>-10000</v>
      </c>
      <c r="M162" s="512"/>
      <c r="N162" s="154"/>
      <c r="O162" s="330"/>
      <c r="P162" s="330"/>
      <c r="Q162" s="277"/>
    </row>
    <row r="163" spans="3:17" ht="19.95" customHeight="1">
      <c r="C163"/>
      <c r="D163"/>
      <c r="E163" s="491"/>
      <c r="F163" s="490" t="s">
        <v>146</v>
      </c>
      <c r="G163" s="489"/>
      <c r="H163" s="496"/>
      <c r="I163" s="490"/>
      <c r="J163" s="490"/>
      <c r="K163" s="497"/>
      <c r="L163" s="457">
        <v>-523.78</v>
      </c>
      <c r="M163" s="512"/>
      <c r="N163" s="154"/>
      <c r="O163" s="330"/>
      <c r="P163" s="330"/>
      <c r="Q163" s="277"/>
    </row>
    <row r="164" spans="3:17" ht="19.95" customHeight="1">
      <c r="C164"/>
      <c r="D164"/>
      <c r="E164" s="498"/>
      <c r="F164" s="499" t="s">
        <v>147</v>
      </c>
      <c r="G164" s="500"/>
      <c r="H164" s="499"/>
      <c r="I164" s="499"/>
      <c r="J164" s="499"/>
      <c r="K164" s="501" t="s">
        <v>103</v>
      </c>
      <c r="L164" s="459">
        <f>L158+L161+L163</f>
        <v>856.7</v>
      </c>
      <c r="M164" s="512"/>
      <c r="N164" s="154"/>
      <c r="O164" s="330"/>
      <c r="P164" s="330"/>
      <c r="Q164" s="277"/>
    </row>
    <row r="165" spans="3:17" ht="19.95" customHeight="1">
      <c r="C165"/>
      <c r="D165"/>
      <c r="E165" s="491"/>
      <c r="F165" s="502" t="s">
        <v>148</v>
      </c>
      <c r="G165" s="503"/>
      <c r="H165" s="502"/>
      <c r="I165" s="502"/>
      <c r="J165" s="502"/>
      <c r="K165" s="504" t="s">
        <v>103</v>
      </c>
      <c r="L165" s="460">
        <f>L157+L160+L162</f>
        <v>34739.729999999996</v>
      </c>
      <c r="M165" s="513"/>
      <c r="N165" s="334"/>
      <c r="O165" s="330"/>
      <c r="P165" s="330"/>
      <c r="Q165" s="277"/>
    </row>
    <row r="166" spans="3:17" ht="19.95" customHeight="1">
      <c r="C166"/>
      <c r="D166"/>
      <c r="E166" s="491"/>
      <c r="F166" s="502" t="s">
        <v>149</v>
      </c>
      <c r="G166" s="503"/>
      <c r="H166" s="502"/>
      <c r="I166" s="502"/>
      <c r="J166" s="502"/>
      <c r="K166" s="504" t="s">
        <v>103</v>
      </c>
      <c r="L166" s="461">
        <f>SUM(L164:L165)</f>
        <v>35596.429999999993</v>
      </c>
      <c r="M166" s="513"/>
      <c r="N166" s="334"/>
      <c r="O166" s="331"/>
      <c r="P166" s="331"/>
      <c r="Q166" s="277"/>
    </row>
    <row r="167" spans="3:17" ht="19.95" customHeight="1" thickBot="1">
      <c r="C167"/>
      <c r="D167"/>
      <c r="E167" s="462"/>
      <c r="F167" s="505"/>
      <c r="G167" s="506"/>
      <c r="H167" s="505"/>
      <c r="I167" s="505"/>
      <c r="J167" s="505"/>
      <c r="K167" s="506"/>
      <c r="L167" s="507" t="s">
        <v>150</v>
      </c>
      <c r="M167" s="514"/>
      <c r="N167" s="335"/>
      <c r="O167" s="331"/>
      <c r="P167" s="331"/>
      <c r="Q167" s="277"/>
    </row>
    <row r="168" spans="3:17" ht="19.95" customHeight="1">
      <c r="C168"/>
      <c r="D168"/>
      <c r="E168" s="330"/>
      <c r="F168" s="515"/>
      <c r="G168" s="516"/>
      <c r="H168" s="515"/>
      <c r="I168" s="515"/>
      <c r="J168" s="515"/>
      <c r="K168" s="516"/>
      <c r="L168" s="517"/>
      <c r="M168" s="331"/>
      <c r="N168" s="335"/>
      <c r="O168" s="331"/>
      <c r="P168" s="331"/>
      <c r="Q168" s="277"/>
    </row>
    <row r="169" spans="3:17" ht="19.95" customHeight="1" thickBot="1">
      <c r="C169"/>
      <c r="D169"/>
      <c r="E169" s="518"/>
      <c r="F169" s="519"/>
      <c r="G169" s="520"/>
      <c r="H169" s="518"/>
      <c r="I169" s="518"/>
      <c r="J169" s="521"/>
      <c r="K169" s="520"/>
      <c r="L169" s="522"/>
      <c r="M169" s="522"/>
      <c r="N169" s="336"/>
      <c r="O169" s="331"/>
      <c r="P169" s="331"/>
      <c r="Q169" s="277"/>
    </row>
    <row r="170" spans="3:17" ht="19.95" customHeight="1" thickBot="1">
      <c r="C170" s="280"/>
      <c r="D170" s="281"/>
      <c r="E170" s="463"/>
      <c r="F170" s="464" t="s">
        <v>152</v>
      </c>
      <c r="G170" s="414"/>
      <c r="H170" s="485" t="s">
        <v>151</v>
      </c>
      <c r="I170" s="477"/>
      <c r="J170" s="486" t="s">
        <v>159</v>
      </c>
      <c r="K170" s="306"/>
      <c r="L170" s="282"/>
      <c r="M170" s="282"/>
      <c r="N170" s="280"/>
      <c r="O170" s="280"/>
      <c r="P170" s="280"/>
    </row>
    <row r="171" spans="3:17" ht="19.95" customHeight="1">
      <c r="D171" s="281"/>
      <c r="E171" s="418"/>
      <c r="F171" s="408"/>
      <c r="G171" s="411"/>
      <c r="H171" s="465"/>
      <c r="I171" s="478"/>
      <c r="J171" s="482"/>
      <c r="P171" s="2"/>
    </row>
    <row r="172" spans="3:17" ht="19.95" customHeight="1">
      <c r="E172" s="418"/>
      <c r="F172" s="409" t="s">
        <v>153</v>
      </c>
      <c r="G172" s="411"/>
      <c r="H172" s="466">
        <v>14279.58</v>
      </c>
      <c r="I172" s="478"/>
      <c r="J172" s="483">
        <v>14279.58</v>
      </c>
    </row>
    <row r="173" spans="3:17" ht="19.95" customHeight="1">
      <c r="E173" s="418"/>
      <c r="F173" s="409" t="s">
        <v>154</v>
      </c>
      <c r="G173" s="412"/>
      <c r="H173" s="466">
        <v>11160</v>
      </c>
      <c r="I173" s="479"/>
      <c r="J173" s="483">
        <f>L50</f>
        <v>9068</v>
      </c>
    </row>
    <row r="174" spans="3:17" ht="19.95" customHeight="1">
      <c r="E174" s="418"/>
      <c r="F174" s="410" t="s">
        <v>155</v>
      </c>
      <c r="G174" s="413"/>
      <c r="H174" s="467">
        <f>H172-H173</f>
        <v>3119.58</v>
      </c>
      <c r="I174" s="479"/>
      <c r="J174" s="484">
        <f>J172-J173</f>
        <v>5211.58</v>
      </c>
    </row>
    <row r="175" spans="3:17" ht="10.050000000000001" customHeight="1" thickBot="1">
      <c r="E175" s="419"/>
      <c r="F175" s="417"/>
      <c r="G175" s="415"/>
      <c r="H175" s="416"/>
      <c r="I175" s="480"/>
      <c r="J175" s="481"/>
    </row>
  </sheetData>
  <pageMargins left="0.25" right="0.25" top="0.75" bottom="0.75" header="0.3" footer="0.3"/>
  <pageSetup paperSize="9" scale="36" fitToHeight="2" orientation="portrait" useFirstPageNumber="1" horizontalDpi="4294967293" verticalDpi="0" r:id="rId1"/>
  <headerFooter alignWithMargins="0"/>
  <rowBreaks count="1" manualBreakCount="1">
    <brk id="111" min="2" max="15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75C48-74BC-334C-853B-2B10B8955693}">
  <dimension ref="A1:HX178"/>
  <sheetViews>
    <sheetView tabSelected="1" topLeftCell="F55" zoomScale="80" zoomScaleNormal="80" zoomScaleSheetLayoutView="90" workbookViewId="0">
      <selection activeCell="N150" sqref="N150"/>
    </sheetView>
  </sheetViews>
  <sheetFormatPr defaultColWidth="11" defaultRowHeight="19.95" customHeight="1"/>
  <cols>
    <col min="1" max="1" width="11.69921875" style="1" hidden="1" customWidth="1"/>
    <col min="2" max="2" width="2.796875" style="1" customWidth="1"/>
    <col min="3" max="3" width="1.69921875" style="1" customWidth="1"/>
    <col min="4" max="4" width="8.19921875" style="2" customWidth="1"/>
    <col min="5" max="5" width="1.296875" style="2" customWidth="1"/>
    <col min="6" max="6" width="63.69921875" style="2" customWidth="1"/>
    <col min="7" max="7" width="6.69921875" style="286" customWidth="1"/>
    <col min="8" max="8" width="24.19921875" style="2" customWidth="1"/>
    <col min="9" max="9" width="7.5" style="2" bestFit="1" customWidth="1"/>
    <col min="10" max="10" width="21.5" style="2" customWidth="1"/>
    <col min="11" max="11" width="7.5" style="286" customWidth="1"/>
    <col min="12" max="12" width="26.296875" style="2" customWidth="1"/>
    <col min="13" max="13" width="2.19921875" style="2" customWidth="1"/>
    <col min="14" max="14" width="77.296875" style="2" customWidth="1"/>
    <col min="15" max="15" width="14.19921875" style="2" customWidth="1"/>
    <col min="16" max="16" width="1.5" customWidth="1"/>
    <col min="17" max="17" width="14.5" style="2" customWidth="1"/>
    <col min="18" max="18" width="14.296875" style="2" customWidth="1"/>
    <col min="19" max="19" width="3" style="2" customWidth="1"/>
    <col min="20" max="20" width="65.69921875" style="2" customWidth="1"/>
    <col min="21" max="232" width="10.19921875" style="2" customWidth="1"/>
    <col min="233" max="16384" width="11" style="1"/>
  </cols>
  <sheetData>
    <row r="1" spans="1:33" ht="19.95" customHeight="1" thickBot="1"/>
    <row r="2" spans="1:33" ht="4.95" customHeight="1" thickTop="1" thickBot="1">
      <c r="A2" s="3"/>
      <c r="B2" s="3"/>
      <c r="C2" s="4"/>
      <c r="D2" s="5"/>
      <c r="E2" s="5"/>
      <c r="F2" s="5"/>
      <c r="G2" s="287"/>
      <c r="H2" s="5"/>
      <c r="I2" s="5"/>
      <c r="J2" s="5"/>
      <c r="K2" s="287"/>
      <c r="L2" s="5"/>
      <c r="M2" s="5"/>
      <c r="N2" s="5"/>
      <c r="O2" s="5"/>
      <c r="P2" s="130"/>
    </row>
    <row r="3" spans="1:33" s="2" customFormat="1" ht="19.95" customHeight="1" thickBot="1">
      <c r="A3" s="7"/>
      <c r="B3" s="7"/>
      <c r="C3" s="7"/>
      <c r="D3" s="8" t="s">
        <v>0</v>
      </c>
      <c r="E3" s="9"/>
      <c r="F3" s="9"/>
      <c r="G3" s="366"/>
      <c r="H3" s="159"/>
      <c r="I3" s="10"/>
      <c r="J3" s="10"/>
      <c r="K3" s="341"/>
      <c r="L3" s="11"/>
      <c r="M3" s="11"/>
      <c r="N3" s="12" t="s">
        <v>203</v>
      </c>
      <c r="O3" s="131"/>
      <c r="P3" s="132"/>
    </row>
    <row r="4" spans="1:33" s="2" customFormat="1" ht="25.05" customHeight="1" thickTop="1">
      <c r="A4" s="7"/>
      <c r="B4" s="7"/>
      <c r="C4" s="7"/>
      <c r="D4" s="13"/>
      <c r="E4" s="13"/>
      <c r="F4" s="14" t="s">
        <v>119</v>
      </c>
      <c r="G4" s="288"/>
      <c r="H4" s="11"/>
      <c r="I4" s="11"/>
      <c r="J4" s="11"/>
      <c r="K4" s="288"/>
      <c r="L4" s="11"/>
      <c r="M4" s="11"/>
      <c r="N4" s="120" t="s">
        <v>204</v>
      </c>
      <c r="O4" s="139"/>
      <c r="P4" s="133"/>
      <c r="Q4" s="387" t="s">
        <v>68</v>
      </c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1"/>
      <c r="AG4" s="121"/>
    </row>
    <row r="5" spans="1:33" s="23" customFormat="1" ht="16.05" customHeight="1">
      <c r="A5" s="15"/>
      <c r="B5" s="15"/>
      <c r="C5" s="15"/>
      <c r="D5" s="16"/>
      <c r="E5" s="232"/>
      <c r="F5" s="17"/>
      <c r="G5" s="289"/>
      <c r="H5" s="20" t="s">
        <v>106</v>
      </c>
      <c r="I5" s="18"/>
      <c r="J5" s="367" t="s">
        <v>1</v>
      </c>
      <c r="K5" s="289"/>
      <c r="L5" s="468" t="s">
        <v>2</v>
      </c>
      <c r="M5" s="21"/>
      <c r="N5" s="22"/>
      <c r="O5" s="19"/>
      <c r="P5" s="134"/>
      <c r="Q5" s="388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2"/>
      <c r="AC5" s="122"/>
      <c r="AD5" s="122"/>
      <c r="AE5" s="122"/>
      <c r="AF5" s="122"/>
      <c r="AG5" s="122"/>
    </row>
    <row r="6" spans="1:33" s="23" customFormat="1" ht="16.05" customHeight="1">
      <c r="A6" s="15"/>
      <c r="B6" s="15"/>
      <c r="C6" s="15"/>
      <c r="D6" s="24" t="s">
        <v>3</v>
      </c>
      <c r="E6" s="233"/>
      <c r="F6" s="25" t="s">
        <v>4</v>
      </c>
      <c r="G6" s="290"/>
      <c r="H6" s="27" t="s">
        <v>5</v>
      </c>
      <c r="I6" s="18"/>
      <c r="J6" s="368" t="s">
        <v>71</v>
      </c>
      <c r="K6" s="290"/>
      <c r="L6" s="469" t="s">
        <v>6</v>
      </c>
      <c r="M6" s="21"/>
      <c r="N6" s="28" t="s">
        <v>7</v>
      </c>
      <c r="O6" s="26" t="s">
        <v>72</v>
      </c>
      <c r="P6" s="134"/>
      <c r="Q6" s="388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</row>
    <row r="7" spans="1:33" s="23" customFormat="1" ht="16.05" customHeight="1">
      <c r="A7" s="15"/>
      <c r="B7" s="15"/>
      <c r="C7" s="15"/>
      <c r="D7" s="29"/>
      <c r="E7" s="234"/>
      <c r="F7" s="30"/>
      <c r="G7" s="289"/>
      <c r="H7" s="523" t="s">
        <v>120</v>
      </c>
      <c r="I7" s="18"/>
      <c r="J7" s="369" t="s">
        <v>191</v>
      </c>
      <c r="K7" s="289"/>
      <c r="L7" s="524" t="s">
        <v>120</v>
      </c>
      <c r="M7" s="21"/>
      <c r="N7" s="22"/>
      <c r="O7" s="26"/>
      <c r="P7" s="134"/>
      <c r="Q7" s="388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</row>
    <row r="8" spans="1:33" s="23" customFormat="1" ht="16.95" customHeight="1">
      <c r="A8" s="15"/>
      <c r="B8" s="15"/>
      <c r="C8" s="15"/>
      <c r="D8" s="24"/>
      <c r="E8" s="233"/>
      <c r="F8" s="31" t="s">
        <v>89</v>
      </c>
      <c r="G8" s="291"/>
      <c r="H8" s="114"/>
      <c r="I8" s="32"/>
      <c r="J8" s="32"/>
      <c r="K8" s="291"/>
      <c r="L8" s="32"/>
      <c r="M8" s="22"/>
      <c r="N8" s="124"/>
      <c r="O8" s="149"/>
      <c r="P8" s="134"/>
      <c r="Q8" s="389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</row>
    <row r="9" spans="1:33" s="40" customFormat="1" ht="16.95" customHeight="1">
      <c r="A9" s="33"/>
      <c r="B9" s="33"/>
      <c r="C9" s="33"/>
      <c r="D9" s="34">
        <v>4101</v>
      </c>
      <c r="E9" s="230"/>
      <c r="F9" s="35" t="s">
        <v>8</v>
      </c>
      <c r="G9" s="292"/>
      <c r="H9" s="194">
        <v>39000</v>
      </c>
      <c r="I9" s="36"/>
      <c r="J9" s="37">
        <v>27806</v>
      </c>
      <c r="K9" s="292"/>
      <c r="L9" s="532">
        <v>44500</v>
      </c>
      <c r="M9" s="38"/>
      <c r="N9" s="124" t="s">
        <v>192</v>
      </c>
      <c r="O9" s="126">
        <f>L9-H9</f>
        <v>5500</v>
      </c>
      <c r="P9" s="135"/>
      <c r="Q9" s="390" t="s">
        <v>69</v>
      </c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</row>
    <row r="10" spans="1:33" s="40" customFormat="1" ht="16.95" customHeight="1">
      <c r="A10" s="33"/>
      <c r="B10" s="33"/>
      <c r="C10" s="33"/>
      <c r="D10" s="34">
        <v>4102</v>
      </c>
      <c r="E10" s="230"/>
      <c r="F10" s="35" t="s">
        <v>9</v>
      </c>
      <c r="G10" s="292"/>
      <c r="H10" s="228">
        <v>500</v>
      </c>
      <c r="I10" s="36"/>
      <c r="J10" s="36">
        <v>498</v>
      </c>
      <c r="K10" s="292"/>
      <c r="L10" s="428">
        <v>600</v>
      </c>
      <c r="M10" s="10"/>
      <c r="N10" s="124"/>
      <c r="O10" s="126">
        <f t="shared" ref="O10:O12" si="0">L10-H10</f>
        <v>100</v>
      </c>
      <c r="P10" s="135"/>
      <c r="Q10" s="390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</row>
    <row r="11" spans="1:33" s="40" customFormat="1" ht="16.95" customHeight="1">
      <c r="A11" s="33"/>
      <c r="B11" s="33"/>
      <c r="C11" s="33"/>
      <c r="D11" s="196">
        <v>4103</v>
      </c>
      <c r="E11" s="235"/>
      <c r="F11" s="197" t="s">
        <v>75</v>
      </c>
      <c r="G11" s="292"/>
      <c r="H11" s="194">
        <v>750</v>
      </c>
      <c r="I11" s="36"/>
      <c r="J11" s="36">
        <v>332</v>
      </c>
      <c r="K11" s="292"/>
      <c r="L11" s="428">
        <v>450</v>
      </c>
      <c r="M11" s="10"/>
      <c r="N11" s="540" t="s">
        <v>193</v>
      </c>
      <c r="O11" s="126">
        <f t="shared" si="0"/>
        <v>-300</v>
      </c>
      <c r="P11" s="135"/>
      <c r="Q11" s="390"/>
      <c r="R11" s="123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  <c r="AG11" s="123"/>
    </row>
    <row r="12" spans="1:33" s="40" customFormat="1" ht="16.95" customHeight="1">
      <c r="A12" s="33"/>
      <c r="B12" s="33"/>
      <c r="C12" s="33"/>
      <c r="D12" s="203">
        <v>4108</v>
      </c>
      <c r="E12" s="237"/>
      <c r="F12" s="42" t="s">
        <v>189</v>
      </c>
      <c r="G12" s="292"/>
      <c r="H12" s="228">
        <v>0</v>
      </c>
      <c r="I12" s="36"/>
      <c r="J12" s="36">
        <v>41</v>
      </c>
      <c r="K12" s="292"/>
      <c r="L12" s="428">
        <v>80</v>
      </c>
      <c r="M12" s="10"/>
      <c r="N12" s="539" t="s">
        <v>197</v>
      </c>
      <c r="O12" s="126">
        <f t="shared" si="0"/>
        <v>80</v>
      </c>
      <c r="P12" s="135"/>
      <c r="Q12" s="390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</row>
    <row r="13" spans="1:33" s="40" customFormat="1" ht="16.95" customHeight="1">
      <c r="A13" s="33"/>
      <c r="B13" s="33"/>
      <c r="C13" s="33"/>
      <c r="D13" s="41"/>
      <c r="E13" s="173"/>
      <c r="F13" s="42"/>
      <c r="G13" s="291">
        <f>H13/H91</f>
        <v>0.36457085074442197</v>
      </c>
      <c r="H13" s="429">
        <f>SUM(H9:H12)</f>
        <v>40250</v>
      </c>
      <c r="I13" s="44"/>
      <c r="J13" s="45">
        <f>SUM(J9:J12)</f>
        <v>28677</v>
      </c>
      <c r="K13" s="291">
        <f>L13/L91</f>
        <v>0.37795148802557249</v>
      </c>
      <c r="L13" s="433">
        <f>SUM(L9:L12)</f>
        <v>45630</v>
      </c>
      <c r="M13" s="46"/>
      <c r="N13" s="47"/>
      <c r="O13" s="43">
        <f>SUM(O9:O12)</f>
        <v>5380</v>
      </c>
      <c r="P13" s="135"/>
      <c r="Q13" s="390"/>
      <c r="R13" s="123"/>
      <c r="S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3"/>
    </row>
    <row r="14" spans="1:33" s="23" customFormat="1" ht="16.95" customHeight="1">
      <c r="A14" s="15"/>
      <c r="B14" s="15"/>
      <c r="C14" s="15"/>
      <c r="D14" s="24"/>
      <c r="E14" s="233"/>
      <c r="F14" s="31" t="s">
        <v>10</v>
      </c>
      <c r="G14" s="291"/>
      <c r="H14" s="114"/>
      <c r="I14" s="32"/>
      <c r="J14" s="32"/>
      <c r="K14" s="291"/>
      <c r="L14" s="32"/>
      <c r="M14" s="22"/>
      <c r="N14" s="48"/>
      <c r="O14" s="114"/>
      <c r="P14" s="134"/>
      <c r="Q14" s="388"/>
      <c r="R14" s="122"/>
      <c r="S14" s="122"/>
      <c r="T14" s="391" t="s">
        <v>113</v>
      </c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</row>
    <row r="15" spans="1:33" s="40" customFormat="1" ht="16.95" customHeight="1">
      <c r="A15" s="33"/>
      <c r="B15" s="33"/>
      <c r="C15" s="33"/>
      <c r="D15" s="34">
        <v>4110</v>
      </c>
      <c r="E15" s="230"/>
      <c r="F15" s="35" t="s">
        <v>11</v>
      </c>
      <c r="G15" s="291"/>
      <c r="H15" s="194">
        <v>1435</v>
      </c>
      <c r="I15" s="340"/>
      <c r="J15" s="115">
        <v>2100</v>
      </c>
      <c r="K15" s="291"/>
      <c r="L15" s="421">
        <v>2100</v>
      </c>
      <c r="M15" s="10"/>
      <c r="N15" s="382"/>
      <c r="O15" s="126">
        <f t="shared" ref="O15:O31" si="1">L15-H15</f>
        <v>665</v>
      </c>
      <c r="P15" s="135"/>
      <c r="Q15" s="390"/>
      <c r="S15" s="392" t="s">
        <v>22</v>
      </c>
      <c r="T15" s="386" t="s">
        <v>108</v>
      </c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</row>
    <row r="16" spans="1:33" s="40" customFormat="1" ht="16.95" customHeight="1">
      <c r="A16" s="33"/>
      <c r="B16" s="33"/>
      <c r="C16" s="33"/>
      <c r="D16" s="34">
        <v>4115</v>
      </c>
      <c r="E16" s="230"/>
      <c r="F16" s="35" t="s">
        <v>12</v>
      </c>
      <c r="G16" s="291"/>
      <c r="H16" s="194">
        <v>900</v>
      </c>
      <c r="I16" s="340"/>
      <c r="J16" s="115">
        <v>-20</v>
      </c>
      <c r="K16" s="291"/>
      <c r="L16" s="421">
        <v>900</v>
      </c>
      <c r="M16" s="10"/>
      <c r="N16" s="383"/>
      <c r="O16" s="126">
        <f t="shared" si="1"/>
        <v>0</v>
      </c>
      <c r="P16" s="135"/>
      <c r="Q16" s="390"/>
      <c r="S16" s="392" t="s">
        <v>22</v>
      </c>
      <c r="T16" s="365" t="s">
        <v>107</v>
      </c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</row>
    <row r="17" spans="1:33" s="40" customFormat="1" ht="16.95" customHeight="1">
      <c r="A17" s="33"/>
      <c r="B17" s="33"/>
      <c r="C17" s="33"/>
      <c r="D17" s="34">
        <v>4116</v>
      </c>
      <c r="E17" s="230"/>
      <c r="F17" s="35" t="s">
        <v>13</v>
      </c>
      <c r="G17" s="291"/>
      <c r="H17" s="194">
        <v>50</v>
      </c>
      <c r="I17" s="340"/>
      <c r="J17" s="115">
        <v>55</v>
      </c>
      <c r="K17" s="291"/>
      <c r="L17" s="421">
        <v>55</v>
      </c>
      <c r="M17" s="10"/>
      <c r="N17" s="383"/>
      <c r="O17" s="126">
        <f t="shared" si="1"/>
        <v>5</v>
      </c>
      <c r="P17" s="135"/>
      <c r="Q17" s="390"/>
      <c r="S17" s="392" t="s">
        <v>22</v>
      </c>
      <c r="T17" s="365" t="s">
        <v>109</v>
      </c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</row>
    <row r="18" spans="1:33" s="40" customFormat="1" ht="16.95" customHeight="1">
      <c r="A18" s="33"/>
      <c r="B18" s="33"/>
      <c r="C18" s="33"/>
      <c r="D18" s="34">
        <v>4117</v>
      </c>
      <c r="E18" s="230"/>
      <c r="F18" s="35" t="s">
        <v>126</v>
      </c>
      <c r="G18" s="291"/>
      <c r="H18" s="194">
        <v>320</v>
      </c>
      <c r="I18" s="340"/>
      <c r="J18" s="115">
        <v>161</v>
      </c>
      <c r="K18" s="291"/>
      <c r="L18" s="421">
        <v>320</v>
      </c>
      <c r="M18" s="10"/>
      <c r="N18" s="383"/>
      <c r="O18" s="126">
        <f t="shared" si="1"/>
        <v>0</v>
      </c>
      <c r="P18" s="135"/>
      <c r="Q18" s="390"/>
      <c r="S18" s="392" t="s">
        <v>22</v>
      </c>
      <c r="T18" s="365" t="s">
        <v>110</v>
      </c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</row>
    <row r="19" spans="1:33" s="40" customFormat="1" ht="16.95" customHeight="1">
      <c r="A19" s="33"/>
      <c r="B19" s="33"/>
      <c r="C19" s="33"/>
      <c r="D19" s="34">
        <v>4120</v>
      </c>
      <c r="E19" s="230"/>
      <c r="F19" s="35" t="s">
        <v>14</v>
      </c>
      <c r="G19" s="291"/>
      <c r="H19" s="194">
        <v>1000</v>
      </c>
      <c r="I19" s="36"/>
      <c r="J19" s="115">
        <v>1293</v>
      </c>
      <c r="K19" s="291"/>
      <c r="L19" s="421">
        <v>1293</v>
      </c>
      <c r="M19" s="10"/>
      <c r="N19" s="384"/>
      <c r="O19" s="126">
        <f t="shared" si="1"/>
        <v>293</v>
      </c>
      <c r="P19" s="135"/>
      <c r="Q19" s="390"/>
      <c r="R19" s="123"/>
      <c r="S19" s="123" t="s">
        <v>22</v>
      </c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</row>
    <row r="20" spans="1:33" s="40" customFormat="1" ht="16.95" customHeight="1">
      <c r="A20" s="33"/>
      <c r="B20" s="33"/>
      <c r="C20" s="33"/>
      <c r="D20" s="34">
        <v>4124</v>
      </c>
      <c r="E20" s="230"/>
      <c r="F20" s="35" t="s">
        <v>15</v>
      </c>
      <c r="G20" s="291"/>
      <c r="H20" s="194">
        <v>600</v>
      </c>
      <c r="I20" s="36"/>
      <c r="J20" s="115">
        <v>602</v>
      </c>
      <c r="K20" s="291"/>
      <c r="L20" s="421">
        <v>602</v>
      </c>
      <c r="M20" s="10"/>
      <c r="N20" s="384"/>
      <c r="O20" s="126">
        <f t="shared" si="1"/>
        <v>2</v>
      </c>
      <c r="P20" s="135"/>
      <c r="Q20" s="390"/>
      <c r="R20" s="123"/>
      <c r="S20" s="123"/>
      <c r="T20" s="123"/>
      <c r="U20" s="123"/>
      <c r="V20" s="123"/>
      <c r="W20" s="123"/>
      <c r="X20" s="123"/>
      <c r="Y20" s="123"/>
      <c r="Z20" s="123"/>
      <c r="AA20" s="123"/>
      <c r="AB20" s="123"/>
      <c r="AC20" s="123"/>
      <c r="AD20" s="123"/>
      <c r="AE20" s="123"/>
      <c r="AF20" s="123"/>
      <c r="AG20" s="123"/>
    </row>
    <row r="21" spans="1:33" s="40" customFormat="1" ht="16.95" customHeight="1">
      <c r="A21" s="33"/>
      <c r="B21" s="33"/>
      <c r="C21" s="33"/>
      <c r="D21" s="196">
        <v>4125</v>
      </c>
      <c r="E21" s="235"/>
      <c r="F21" s="197" t="s">
        <v>76</v>
      </c>
      <c r="G21" s="291"/>
      <c r="H21" s="194">
        <v>300</v>
      </c>
      <c r="I21" s="36"/>
      <c r="J21" s="115">
        <v>60</v>
      </c>
      <c r="K21" s="291"/>
      <c r="L21" s="421">
        <v>300</v>
      </c>
      <c r="M21" s="10"/>
      <c r="N21" s="49"/>
      <c r="O21" s="126">
        <f t="shared" si="1"/>
        <v>0</v>
      </c>
      <c r="P21" s="135"/>
      <c r="Q21" s="390">
        <f>66</f>
        <v>66</v>
      </c>
      <c r="R21" s="123"/>
      <c r="S21" s="123"/>
      <c r="T21" s="123"/>
      <c r="U21" s="123"/>
      <c r="V21" s="123"/>
      <c r="W21" s="123"/>
      <c r="X21" s="123"/>
      <c r="Y21" s="123"/>
      <c r="Z21" s="123"/>
      <c r="AA21" s="123"/>
      <c r="AB21" s="123"/>
      <c r="AC21" s="123"/>
      <c r="AD21" s="123"/>
      <c r="AE21" s="123"/>
      <c r="AF21" s="123"/>
      <c r="AG21" s="123"/>
    </row>
    <row r="22" spans="1:33" s="40" customFormat="1" ht="16.95" customHeight="1">
      <c r="A22" s="33"/>
      <c r="B22" s="33"/>
      <c r="C22" s="33"/>
      <c r="D22" s="34">
        <v>4129</v>
      </c>
      <c r="E22" s="230"/>
      <c r="F22" s="35" t="s">
        <v>16</v>
      </c>
      <c r="G22" s="291"/>
      <c r="H22" s="194">
        <f>'[1]Budget-Forecast Comparison'!$M19</f>
        <v>200</v>
      </c>
      <c r="I22" s="36"/>
      <c r="J22" s="115">
        <v>10</v>
      </c>
      <c r="K22" s="291"/>
      <c r="L22" s="421">
        <v>100</v>
      </c>
      <c r="M22" s="10"/>
      <c r="N22" s="540" t="s">
        <v>194</v>
      </c>
      <c r="O22" s="126">
        <f t="shared" si="1"/>
        <v>-100</v>
      </c>
      <c r="P22" s="135"/>
      <c r="Q22" s="390"/>
      <c r="R22" s="123"/>
      <c r="S22" s="123"/>
      <c r="T22" s="123"/>
      <c r="U22" s="123"/>
      <c r="V22" s="123"/>
      <c r="W22" s="123"/>
      <c r="X22" s="123"/>
      <c r="Y22" s="123"/>
      <c r="Z22" s="123"/>
      <c r="AA22" s="123"/>
      <c r="AB22" s="123"/>
      <c r="AC22" s="123"/>
      <c r="AD22" s="123"/>
      <c r="AE22" s="123"/>
      <c r="AF22" s="123"/>
      <c r="AG22" s="123"/>
    </row>
    <row r="23" spans="1:33" s="40" customFormat="1" ht="16.95" customHeight="1">
      <c r="A23" s="33"/>
      <c r="B23" s="33"/>
      <c r="C23" s="33"/>
      <c r="D23" s="34">
        <v>4130</v>
      </c>
      <c r="E23" s="230"/>
      <c r="F23" s="35" t="s">
        <v>17</v>
      </c>
      <c r="G23" s="291"/>
      <c r="H23" s="194">
        <f>'[1]Budget-Forecast Comparison'!$M20</f>
        <v>300</v>
      </c>
      <c r="I23" s="36"/>
      <c r="J23" s="115">
        <v>107</v>
      </c>
      <c r="K23" s="291"/>
      <c r="L23" s="421">
        <v>200</v>
      </c>
      <c r="M23" s="10"/>
      <c r="N23" s="540" t="s">
        <v>194</v>
      </c>
      <c r="O23" s="126">
        <f t="shared" si="1"/>
        <v>-100</v>
      </c>
      <c r="P23" s="135"/>
      <c r="Q23" s="390"/>
      <c r="R23" s="123"/>
      <c r="S23" s="123"/>
      <c r="T23" s="123"/>
      <c r="U23" s="123"/>
      <c r="V23" s="123"/>
      <c r="W23" s="123"/>
      <c r="X23" s="123"/>
      <c r="Y23" s="123"/>
      <c r="Z23" s="123"/>
      <c r="AA23" s="123"/>
      <c r="AB23" s="123"/>
      <c r="AC23" s="123"/>
      <c r="AD23" s="123"/>
      <c r="AE23" s="123"/>
      <c r="AF23" s="123"/>
      <c r="AG23" s="123"/>
    </row>
    <row r="24" spans="1:33" s="40" customFormat="1" ht="16.95" customHeight="1">
      <c r="A24" s="33"/>
      <c r="B24" s="33"/>
      <c r="C24" s="33"/>
      <c r="D24" s="34">
        <v>4135</v>
      </c>
      <c r="E24" s="230"/>
      <c r="F24" s="35" t="s">
        <v>77</v>
      </c>
      <c r="G24" s="291"/>
      <c r="H24" s="194">
        <f>720+100</f>
        <v>820</v>
      </c>
      <c r="I24" s="36"/>
      <c r="J24" s="115">
        <v>307</v>
      </c>
      <c r="K24" s="291"/>
      <c r="L24" s="421">
        <v>600</v>
      </c>
      <c r="M24" s="10"/>
      <c r="N24" s="540" t="s">
        <v>195</v>
      </c>
      <c r="O24" s="126">
        <f t="shared" si="1"/>
        <v>-220</v>
      </c>
      <c r="P24" s="135"/>
      <c r="Q24" s="390"/>
      <c r="R24" s="123"/>
      <c r="S24" s="123"/>
      <c r="T24" s="123"/>
      <c r="U24" s="123"/>
      <c r="V24" s="123"/>
      <c r="W24" s="123"/>
      <c r="X24" s="123"/>
      <c r="Y24" s="123"/>
      <c r="Z24" s="123"/>
      <c r="AA24" s="123"/>
      <c r="AB24" s="123"/>
      <c r="AC24" s="123"/>
      <c r="AD24" s="123"/>
      <c r="AE24" s="123"/>
      <c r="AF24" s="123"/>
      <c r="AG24" s="123"/>
    </row>
    <row r="25" spans="1:33" s="40" customFormat="1" ht="16.95" customHeight="1">
      <c r="A25" s="33"/>
      <c r="B25" s="33"/>
      <c r="C25" s="33"/>
      <c r="D25" s="34">
        <v>4137</v>
      </c>
      <c r="E25" s="230"/>
      <c r="F25" s="35" t="s">
        <v>18</v>
      </c>
      <c r="G25" s="309"/>
      <c r="H25" s="399"/>
      <c r="I25" s="36"/>
      <c r="J25" s="533"/>
      <c r="K25" s="309"/>
      <c r="L25" s="421"/>
      <c r="M25" s="10"/>
      <c r="N25" s="344"/>
      <c r="O25" s="126">
        <f t="shared" si="1"/>
        <v>0</v>
      </c>
      <c r="P25" s="135"/>
      <c r="Q25" s="390"/>
      <c r="R25" s="123"/>
      <c r="S25" s="123"/>
      <c r="T25" s="123"/>
      <c r="U25" s="123"/>
      <c r="V25" s="123"/>
      <c r="W25" s="123"/>
      <c r="X25" s="123"/>
      <c r="Y25" s="123"/>
      <c r="Z25" s="123"/>
      <c r="AA25" s="123"/>
      <c r="AB25" s="123"/>
      <c r="AC25" s="123"/>
      <c r="AD25" s="123"/>
      <c r="AE25" s="123"/>
      <c r="AF25" s="123"/>
      <c r="AG25" s="123"/>
    </row>
    <row r="26" spans="1:33" s="40" customFormat="1" ht="16.95" customHeight="1">
      <c r="A26" s="33"/>
      <c r="B26" s="33"/>
      <c r="C26" s="33"/>
      <c r="D26" s="34">
        <v>4137</v>
      </c>
      <c r="E26" s="230"/>
      <c r="F26" s="35" t="s">
        <v>19</v>
      </c>
      <c r="G26" s="309"/>
      <c r="H26" s="399">
        <v>360</v>
      </c>
      <c r="I26" s="36"/>
      <c r="J26" s="533"/>
      <c r="K26" s="309"/>
      <c r="L26" s="421">
        <v>360</v>
      </c>
      <c r="M26" s="10"/>
      <c r="N26" s="345"/>
      <c r="O26" s="126">
        <f t="shared" si="1"/>
        <v>0</v>
      </c>
      <c r="P26" s="135"/>
      <c r="Q26" s="390"/>
      <c r="R26" s="123"/>
      <c r="S26" s="123"/>
      <c r="T26" s="123"/>
      <c r="U26" s="123"/>
      <c r="V26" s="123"/>
      <c r="W26" s="123"/>
      <c r="X26" s="123"/>
      <c r="Y26" s="123"/>
      <c r="Z26" s="123"/>
      <c r="AA26" s="123"/>
      <c r="AB26" s="123"/>
      <c r="AC26" s="123"/>
      <c r="AD26" s="123"/>
      <c r="AE26" s="123"/>
      <c r="AF26" s="123"/>
      <c r="AG26" s="123"/>
    </row>
    <row r="27" spans="1:33" s="40" customFormat="1" ht="16.95" customHeight="1">
      <c r="A27" s="33"/>
      <c r="B27" s="33"/>
      <c r="C27" s="33"/>
      <c r="D27" s="34">
        <v>4137</v>
      </c>
      <c r="E27" s="230"/>
      <c r="F27" s="35" t="s">
        <v>20</v>
      </c>
      <c r="G27" s="309"/>
      <c r="H27" s="399"/>
      <c r="I27" s="36"/>
      <c r="J27" s="533"/>
      <c r="K27" s="309"/>
      <c r="L27" s="421"/>
      <c r="M27" s="10"/>
      <c r="N27" s="345"/>
      <c r="O27" s="126">
        <f t="shared" si="1"/>
        <v>0</v>
      </c>
      <c r="P27" s="135"/>
      <c r="Q27" s="390"/>
      <c r="R27" s="123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23"/>
      <c r="AG27" s="123"/>
    </row>
    <row r="28" spans="1:33" s="40" customFormat="1" ht="16.95" customHeight="1">
      <c r="A28" s="33"/>
      <c r="B28" s="33"/>
      <c r="C28" s="33"/>
      <c r="D28" s="34">
        <v>4140</v>
      </c>
      <c r="E28" s="230"/>
      <c r="F28" s="35" t="s">
        <v>21</v>
      </c>
      <c r="G28" s="291"/>
      <c r="H28" s="194">
        <v>60</v>
      </c>
      <c r="I28" s="36"/>
      <c r="J28" s="115">
        <v>46</v>
      </c>
      <c r="K28" s="291"/>
      <c r="L28" s="421">
        <v>100</v>
      </c>
      <c r="M28" s="10"/>
      <c r="N28" s="543" t="s">
        <v>196</v>
      </c>
      <c r="O28" s="126">
        <f t="shared" si="1"/>
        <v>40</v>
      </c>
      <c r="P28" s="135"/>
      <c r="Q28" s="390"/>
      <c r="R28" s="123"/>
      <c r="S28" s="123"/>
      <c r="T28" s="123"/>
      <c r="U28" s="123"/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  <c r="AF28" s="123"/>
      <c r="AG28" s="123"/>
    </row>
    <row r="29" spans="1:33" s="40" customFormat="1" ht="16.95" customHeight="1">
      <c r="A29" s="33"/>
      <c r="B29" s="33"/>
      <c r="C29" s="33"/>
      <c r="D29" s="34">
        <v>4141</v>
      </c>
      <c r="E29" s="230"/>
      <c r="F29" s="35" t="s">
        <v>127</v>
      </c>
      <c r="G29" s="291"/>
      <c r="H29" s="194">
        <v>275</v>
      </c>
      <c r="I29" s="36"/>
      <c r="J29" s="115">
        <v>253</v>
      </c>
      <c r="L29" s="421">
        <v>275</v>
      </c>
      <c r="M29" s="10"/>
      <c r="N29" s="345"/>
      <c r="O29" s="126">
        <f t="shared" si="1"/>
        <v>0</v>
      </c>
      <c r="P29" s="136"/>
      <c r="Q29" s="33"/>
    </row>
    <row r="30" spans="1:33" s="40" customFormat="1" ht="16.95" customHeight="1">
      <c r="A30" s="33"/>
      <c r="B30" s="33"/>
      <c r="C30" s="33"/>
      <c r="D30" s="34">
        <v>4142</v>
      </c>
      <c r="E30" s="230"/>
      <c r="F30" s="35" t="s">
        <v>128</v>
      </c>
      <c r="G30" s="291"/>
      <c r="H30" s="194">
        <v>420</v>
      </c>
      <c r="I30" s="36"/>
      <c r="J30" s="115">
        <v>464</v>
      </c>
      <c r="K30" s="291"/>
      <c r="L30" s="421">
        <v>552</v>
      </c>
      <c r="M30" s="10"/>
      <c r="N30" s="383"/>
      <c r="O30" s="126">
        <f t="shared" si="1"/>
        <v>132</v>
      </c>
      <c r="P30" s="136"/>
      <c r="Q30" s="33"/>
    </row>
    <row r="31" spans="1:33" s="40" customFormat="1" ht="16.95" customHeight="1">
      <c r="A31" s="33"/>
      <c r="B31" s="33"/>
      <c r="C31" s="33"/>
      <c r="D31" s="34">
        <v>4145</v>
      </c>
      <c r="E31" s="230"/>
      <c r="F31" s="35" t="s">
        <v>23</v>
      </c>
      <c r="G31" s="291"/>
      <c r="H31" s="194">
        <v>120</v>
      </c>
      <c r="I31" s="36"/>
      <c r="J31" s="115"/>
      <c r="K31" s="291"/>
      <c r="L31" s="421">
        <v>60</v>
      </c>
      <c r="M31" s="10"/>
      <c r="N31" s="345"/>
      <c r="O31" s="126">
        <f t="shared" si="1"/>
        <v>-60</v>
      </c>
      <c r="P31" s="136"/>
      <c r="Q31" s="33"/>
    </row>
    <row r="32" spans="1:33" s="40" customFormat="1" ht="16.95" customHeight="1">
      <c r="A32" s="33"/>
      <c r="B32" s="33"/>
      <c r="C32" s="33"/>
      <c r="D32" s="34">
        <v>4146</v>
      </c>
      <c r="E32" s="230"/>
      <c r="F32" s="35" t="s">
        <v>129</v>
      </c>
      <c r="G32" s="291"/>
      <c r="H32" s="228">
        <v>240</v>
      </c>
      <c r="I32" s="36"/>
      <c r="J32" s="115">
        <f>1387-1000-212-155-1</f>
        <v>19</v>
      </c>
      <c r="K32" s="291"/>
      <c r="L32" s="421">
        <v>240</v>
      </c>
      <c r="M32" s="10"/>
      <c r="N32" s="423"/>
      <c r="O32" s="126">
        <f>L32-H32</f>
        <v>0</v>
      </c>
      <c r="P32" s="136"/>
      <c r="Q32" s="33"/>
    </row>
    <row r="33" spans="1:17" s="40" customFormat="1" ht="16.95" customHeight="1">
      <c r="A33" s="33"/>
      <c r="B33" s="33"/>
      <c r="C33" s="33"/>
      <c r="D33" s="41"/>
      <c r="E33" s="173"/>
      <c r="F33" s="42"/>
      <c r="G33" s="291">
        <f>H33/H91</f>
        <v>6.7026690571645287E-2</v>
      </c>
      <c r="H33" s="429">
        <f>SUM(H15:H32)</f>
        <v>7400</v>
      </c>
      <c r="I33" s="44"/>
      <c r="J33" s="45">
        <f>SUM(J15:J32)</f>
        <v>5457</v>
      </c>
      <c r="K33" s="291">
        <f>L33/L91</f>
        <v>6.6735812820995777E-2</v>
      </c>
      <c r="L33" s="433">
        <f>SUM(L15:L32)</f>
        <v>8057</v>
      </c>
      <c r="M33" s="46"/>
      <c r="N33" s="346"/>
      <c r="O33" s="43">
        <f>SUM(O15:O32)</f>
        <v>657</v>
      </c>
      <c r="P33" s="136"/>
      <c r="Q33" s="33"/>
    </row>
    <row r="34" spans="1:17" s="23" customFormat="1" ht="16.95" customHeight="1">
      <c r="A34" s="15"/>
      <c r="B34" s="15"/>
      <c r="C34" s="15"/>
      <c r="D34" s="200"/>
      <c r="E34" s="236"/>
      <c r="F34" s="201" t="s">
        <v>24</v>
      </c>
      <c r="G34" s="294"/>
      <c r="H34" s="114"/>
      <c r="I34" s="32"/>
      <c r="J34" s="32"/>
      <c r="K34" s="294"/>
      <c r="L34" s="32"/>
      <c r="M34" s="22"/>
      <c r="N34" s="378"/>
      <c r="O34" s="114"/>
      <c r="P34" s="137"/>
      <c r="Q34" s="15"/>
    </row>
    <row r="35" spans="1:17" s="40" customFormat="1" ht="16.95" customHeight="1">
      <c r="A35" s="33"/>
      <c r="B35" s="33"/>
      <c r="C35" s="33"/>
      <c r="D35" s="196">
        <v>4201</v>
      </c>
      <c r="E35" s="235"/>
      <c r="F35" s="202" t="s">
        <v>25</v>
      </c>
      <c r="G35" s="291"/>
      <c r="H35" s="194">
        <v>1500</v>
      </c>
      <c r="I35" s="36"/>
      <c r="J35" s="115">
        <f>3049-800-709-40</f>
        <v>1500</v>
      </c>
      <c r="K35" s="291"/>
      <c r="L35" s="421">
        <v>1500</v>
      </c>
      <c r="M35" s="38"/>
      <c r="N35" s="124"/>
      <c r="O35" s="126">
        <f t="shared" ref="O35:O50" si="2">L35-H35</f>
        <v>0</v>
      </c>
      <c r="P35" s="136"/>
      <c r="Q35" s="33"/>
    </row>
    <row r="36" spans="1:17" s="40" customFormat="1" ht="16.95" customHeight="1">
      <c r="A36" s="33"/>
      <c r="B36" s="33"/>
      <c r="C36" s="33"/>
      <c r="D36" s="196">
        <v>4202</v>
      </c>
      <c r="E36" s="235"/>
      <c r="F36" s="197" t="s">
        <v>26</v>
      </c>
      <c r="G36" s="291"/>
      <c r="H36" s="194">
        <v>1500</v>
      </c>
      <c r="I36" s="36"/>
      <c r="J36" s="115">
        <v>1500</v>
      </c>
      <c r="K36" s="291"/>
      <c r="L36" s="421">
        <v>1500</v>
      </c>
      <c r="M36" s="38"/>
      <c r="N36" s="345"/>
      <c r="O36" s="126">
        <f t="shared" si="2"/>
        <v>0</v>
      </c>
      <c r="P36" s="136"/>
    </row>
    <row r="37" spans="1:17" s="40" customFormat="1" ht="16.95" customHeight="1">
      <c r="A37" s="33"/>
      <c r="B37" s="33"/>
      <c r="C37" s="33"/>
      <c r="D37" s="196">
        <v>4207</v>
      </c>
      <c r="E37" s="235"/>
      <c r="F37" s="197" t="s">
        <v>30</v>
      </c>
      <c r="G37" s="291"/>
      <c r="H37" s="194">
        <v>0</v>
      </c>
      <c r="I37" s="36"/>
      <c r="J37" s="37"/>
      <c r="K37" s="291"/>
      <c r="L37" s="421">
        <v>0</v>
      </c>
      <c r="M37" s="38"/>
      <c r="N37" s="345"/>
      <c r="O37" s="126">
        <f t="shared" si="2"/>
        <v>0</v>
      </c>
      <c r="P37" s="136"/>
    </row>
    <row r="38" spans="1:17" s="40" customFormat="1" ht="16.95" customHeight="1">
      <c r="A38" s="33"/>
      <c r="B38" s="33"/>
      <c r="C38" s="33"/>
      <c r="D38" s="203"/>
      <c r="E38" s="237"/>
      <c r="F38" s="197"/>
      <c r="G38" s="291">
        <f>H38/H91</f>
        <v>2.7172982664180521E-2</v>
      </c>
      <c r="H38" s="429">
        <f>SUM(H35:H37)</f>
        <v>3000</v>
      </c>
      <c r="I38" s="36"/>
      <c r="J38" s="204">
        <f>SUM(J35:J37)</f>
        <v>3000</v>
      </c>
      <c r="K38" s="291">
        <f>L38/L91</f>
        <v>2.4848881526993587E-2</v>
      </c>
      <c r="L38" s="433">
        <f>SUM(L35:L37)</f>
        <v>3000</v>
      </c>
      <c r="M38" s="38"/>
      <c r="N38" s="379"/>
      <c r="O38" s="204">
        <f>SUM(O35:O37)</f>
        <v>0</v>
      </c>
      <c r="P38" s="136"/>
    </row>
    <row r="39" spans="1:17" s="40" customFormat="1" ht="16.95" customHeight="1">
      <c r="A39" s="33"/>
      <c r="B39" s="33"/>
      <c r="C39" s="33"/>
      <c r="D39" s="196"/>
      <c r="E39" s="237"/>
      <c r="F39" s="201" t="s">
        <v>36</v>
      </c>
      <c r="G39" s="291"/>
      <c r="H39" s="115"/>
      <c r="I39" s="36"/>
      <c r="J39" s="37"/>
      <c r="K39" s="291"/>
      <c r="L39" s="115"/>
      <c r="M39" s="38"/>
      <c r="N39" s="124"/>
      <c r="O39" s="37"/>
      <c r="P39" s="136"/>
    </row>
    <row r="40" spans="1:17" s="40" customFormat="1" ht="16.95" customHeight="1">
      <c r="A40" s="33"/>
      <c r="B40" s="33"/>
      <c r="C40" s="33"/>
      <c r="D40" s="196">
        <v>4203</v>
      </c>
      <c r="E40" s="235"/>
      <c r="F40" s="197" t="s">
        <v>27</v>
      </c>
      <c r="G40" s="291"/>
      <c r="H40" s="198">
        <v>2000</v>
      </c>
      <c r="I40" s="36"/>
      <c r="J40" s="115">
        <v>2000</v>
      </c>
      <c r="K40" s="291"/>
      <c r="L40" s="421">
        <v>2000</v>
      </c>
      <c r="M40" s="38"/>
      <c r="N40" s="345"/>
      <c r="O40" s="126">
        <f t="shared" si="2"/>
        <v>0</v>
      </c>
      <c r="P40" s="136"/>
    </row>
    <row r="41" spans="1:17" s="40" customFormat="1" ht="16.95" customHeight="1">
      <c r="A41" s="33"/>
      <c r="B41" s="33"/>
      <c r="C41" s="33"/>
      <c r="D41" s="196">
        <v>4204</v>
      </c>
      <c r="E41" s="235"/>
      <c r="F41" s="197" t="s">
        <v>28</v>
      </c>
      <c r="G41" s="291"/>
      <c r="H41" s="198">
        <v>1500</v>
      </c>
      <c r="I41" s="36"/>
      <c r="J41" s="115">
        <v>1500</v>
      </c>
      <c r="K41" s="291"/>
      <c r="L41" s="421">
        <v>1500</v>
      </c>
      <c r="M41" s="38"/>
      <c r="N41" s="345"/>
      <c r="O41" s="126">
        <f t="shared" si="2"/>
        <v>0</v>
      </c>
      <c r="P41" s="136"/>
    </row>
    <row r="42" spans="1:17" s="40" customFormat="1" ht="16.95" customHeight="1">
      <c r="A42" s="33"/>
      <c r="B42" s="33"/>
      <c r="C42" s="33"/>
      <c r="D42" s="196">
        <v>4210</v>
      </c>
      <c r="E42" s="235"/>
      <c r="F42" s="197" t="s">
        <v>31</v>
      </c>
      <c r="G42" s="291"/>
      <c r="H42" s="198">
        <v>1500</v>
      </c>
      <c r="I42" s="36"/>
      <c r="J42" s="115">
        <v>1500</v>
      </c>
      <c r="K42" s="291"/>
      <c r="L42" s="421">
        <v>1500</v>
      </c>
      <c r="M42" s="38"/>
      <c r="N42" s="49"/>
      <c r="O42" s="126">
        <f t="shared" si="2"/>
        <v>0</v>
      </c>
      <c r="P42" s="136"/>
    </row>
    <row r="43" spans="1:17" s="40" customFormat="1" ht="16.95" customHeight="1">
      <c r="A43" s="33"/>
      <c r="B43" s="33"/>
      <c r="C43" s="33"/>
      <c r="D43" s="196">
        <v>4212</v>
      </c>
      <c r="E43" s="235"/>
      <c r="F43" s="197" t="s">
        <v>32</v>
      </c>
      <c r="G43" s="291"/>
      <c r="H43" s="198">
        <v>500</v>
      </c>
      <c r="I43" s="36"/>
      <c r="J43" s="115">
        <v>500</v>
      </c>
      <c r="K43" s="291"/>
      <c r="L43" s="421">
        <v>500</v>
      </c>
      <c r="M43" s="38"/>
      <c r="N43" s="49"/>
      <c r="O43" s="126">
        <f t="shared" si="2"/>
        <v>0</v>
      </c>
      <c r="P43" s="136"/>
    </row>
    <row r="44" spans="1:17" s="40" customFormat="1" ht="16.95" customHeight="1">
      <c r="A44" s="33"/>
      <c r="B44" s="33"/>
      <c r="C44" s="33"/>
      <c r="D44" s="196">
        <v>4215</v>
      </c>
      <c r="E44" s="235"/>
      <c r="F44" s="197" t="s">
        <v>33</v>
      </c>
      <c r="G44" s="291"/>
      <c r="H44" s="198">
        <v>2000</v>
      </c>
      <c r="I44" s="36"/>
      <c r="J44" s="115"/>
      <c r="K44" s="291"/>
      <c r="L44" s="421">
        <v>0</v>
      </c>
      <c r="M44" s="38"/>
      <c r="N44" s="345" t="s">
        <v>175</v>
      </c>
      <c r="O44" s="126">
        <f t="shared" si="2"/>
        <v>-2000</v>
      </c>
      <c r="P44" s="136"/>
    </row>
    <row r="45" spans="1:17" s="40" customFormat="1" ht="16.95" customHeight="1">
      <c r="A45" s="33"/>
      <c r="B45" s="33"/>
      <c r="C45" s="33"/>
      <c r="D45" s="196">
        <v>4206</v>
      </c>
      <c r="E45" s="235"/>
      <c r="F45" s="197" t="s">
        <v>34</v>
      </c>
      <c r="G45" s="291"/>
      <c r="H45" s="198">
        <v>1500</v>
      </c>
      <c r="I45" s="36"/>
      <c r="J45" s="115">
        <v>1408</v>
      </c>
      <c r="K45" s="291"/>
      <c r="L45" s="421">
        <v>1408</v>
      </c>
      <c r="M45" s="38"/>
      <c r="N45" s="226"/>
      <c r="O45" s="126">
        <f t="shared" si="2"/>
        <v>-92</v>
      </c>
      <c r="P45" s="136"/>
    </row>
    <row r="46" spans="1:17" s="40" customFormat="1" ht="16.95" customHeight="1">
      <c r="A46" s="33"/>
      <c r="B46" s="33"/>
      <c r="C46" s="33"/>
      <c r="D46" s="203">
        <v>4211</v>
      </c>
      <c r="E46" s="237"/>
      <c r="F46" s="197" t="s">
        <v>78</v>
      </c>
      <c r="G46" s="291"/>
      <c r="H46" s="198">
        <v>250</v>
      </c>
      <c r="I46" s="36"/>
      <c r="J46" s="115">
        <v>250</v>
      </c>
      <c r="K46" s="291"/>
      <c r="L46" s="421">
        <v>250</v>
      </c>
      <c r="M46" s="38"/>
      <c r="N46" s="49"/>
      <c r="O46" s="126">
        <f t="shared" si="2"/>
        <v>0</v>
      </c>
      <c r="P46" s="136"/>
    </row>
    <row r="47" spans="1:17" s="40" customFormat="1" ht="16.95" customHeight="1">
      <c r="A47" s="33"/>
      <c r="B47" s="33"/>
      <c r="C47" s="33"/>
      <c r="D47" s="203">
        <v>4216</v>
      </c>
      <c r="E47" s="237"/>
      <c r="F47" s="197" t="s">
        <v>35</v>
      </c>
      <c r="G47" s="291"/>
      <c r="H47" s="198">
        <v>50</v>
      </c>
      <c r="I47" s="36"/>
      <c r="J47" s="115"/>
      <c r="K47" s="291"/>
      <c r="L47" s="421">
        <v>50</v>
      </c>
      <c r="M47" s="38"/>
      <c r="N47" s="49"/>
      <c r="O47" s="126">
        <f t="shared" si="2"/>
        <v>0</v>
      </c>
      <c r="P47" s="136"/>
    </row>
    <row r="48" spans="1:17" s="40" customFormat="1" ht="16.95" customHeight="1">
      <c r="A48" s="33"/>
      <c r="B48" s="33"/>
      <c r="C48" s="33"/>
      <c r="D48" s="41">
        <v>4217</v>
      </c>
      <c r="E48" s="231"/>
      <c r="F48" s="231" t="s">
        <v>118</v>
      </c>
      <c r="G48" s="291"/>
      <c r="H48" s="198">
        <v>810</v>
      </c>
      <c r="I48" s="36"/>
      <c r="J48" s="115">
        <v>608</v>
      </c>
      <c r="K48" s="291"/>
      <c r="L48" s="421">
        <v>810</v>
      </c>
      <c r="M48" s="38"/>
      <c r="N48" s="345"/>
      <c r="O48" s="126">
        <f t="shared" si="2"/>
        <v>0</v>
      </c>
      <c r="P48" s="136"/>
    </row>
    <row r="49" spans="1:16" s="40" customFormat="1" ht="16.95" customHeight="1">
      <c r="A49" s="33"/>
      <c r="B49" s="33"/>
      <c r="C49" s="33"/>
      <c r="D49" s="196">
        <v>4401</v>
      </c>
      <c r="E49" s="235"/>
      <c r="F49" s="197" t="s">
        <v>37</v>
      </c>
      <c r="G49" s="291"/>
      <c r="H49" s="198">
        <v>50</v>
      </c>
      <c r="I49" s="36"/>
      <c r="J49" s="115">
        <v>50</v>
      </c>
      <c r="K49" s="291"/>
      <c r="L49" s="421">
        <v>50</v>
      </c>
      <c r="M49" s="38"/>
      <c r="N49" s="49"/>
      <c r="O49" s="126">
        <f t="shared" si="2"/>
        <v>0</v>
      </c>
      <c r="P49" s="136"/>
    </row>
    <row r="50" spans="1:16" s="40" customFormat="1" ht="16.95" customHeight="1">
      <c r="A50" s="33"/>
      <c r="B50" s="33"/>
      <c r="C50" s="33"/>
      <c r="D50" s="203">
        <v>4405</v>
      </c>
      <c r="E50" s="237"/>
      <c r="F50" s="197" t="s">
        <v>38</v>
      </c>
      <c r="G50" s="291"/>
      <c r="H50" s="198">
        <v>1000</v>
      </c>
      <c r="I50" s="36"/>
      <c r="J50" s="115">
        <v>1000</v>
      </c>
      <c r="K50" s="291"/>
      <c r="L50" s="421">
        <v>1000</v>
      </c>
      <c r="M50" s="38"/>
      <c r="N50" s="49"/>
      <c r="O50" s="126">
        <f t="shared" si="2"/>
        <v>0</v>
      </c>
      <c r="P50" s="136"/>
    </row>
    <row r="51" spans="1:16" s="40" customFormat="1" ht="16.95" customHeight="1">
      <c r="A51" s="33"/>
      <c r="B51" s="33"/>
      <c r="C51" s="33"/>
      <c r="D51" s="41"/>
      <c r="E51" s="173"/>
      <c r="G51" s="291">
        <f>H51/H91</f>
        <v>0.10108349551075153</v>
      </c>
      <c r="H51" s="429">
        <f>SUM(H40:H50)</f>
        <v>11160</v>
      </c>
      <c r="I51" s="44"/>
      <c r="J51" s="45">
        <f>SUM(J40:J50)</f>
        <v>8816</v>
      </c>
      <c r="K51" s="291">
        <f>L51/L91</f>
        <v>7.5109885895592615E-2</v>
      </c>
      <c r="L51" s="433">
        <f>SUM(L40:L50)</f>
        <v>9068</v>
      </c>
      <c r="M51" s="38"/>
      <c r="N51" s="51"/>
      <c r="O51" s="43">
        <f>SUM(O40:O50)</f>
        <v>-2092</v>
      </c>
      <c r="P51" s="136"/>
    </row>
    <row r="52" spans="1:16" s="40" customFormat="1" ht="16.95" customHeight="1">
      <c r="A52" s="33"/>
      <c r="B52" s="33"/>
      <c r="C52" s="33"/>
      <c r="D52" s="34">
        <v>4608</v>
      </c>
      <c r="E52" s="173"/>
      <c r="F52" s="50" t="s">
        <v>39</v>
      </c>
      <c r="G52" s="291"/>
      <c r="H52" s="115"/>
      <c r="I52" s="36"/>
      <c r="J52" s="37"/>
      <c r="K52" s="291"/>
      <c r="L52" s="37"/>
      <c r="M52" s="22"/>
      <c r="N52" s="380"/>
      <c r="O52" s="114"/>
      <c r="P52" s="136"/>
    </row>
    <row r="53" spans="1:16" s="40" customFormat="1" ht="16.95" customHeight="1">
      <c r="A53" s="33"/>
      <c r="B53" s="33"/>
      <c r="C53" s="33"/>
      <c r="D53" s="41" t="s">
        <v>29</v>
      </c>
      <c r="E53" s="173"/>
      <c r="F53" s="35" t="s">
        <v>130</v>
      </c>
      <c r="G53" s="291"/>
      <c r="H53" s="198">
        <v>2000</v>
      </c>
      <c r="I53" s="36"/>
      <c r="J53" s="118">
        <f>800+709+40</f>
        <v>1549</v>
      </c>
      <c r="K53" s="291"/>
      <c r="L53" s="422">
        <v>3500</v>
      </c>
      <c r="M53" s="22"/>
      <c r="N53" s="535" t="s">
        <v>171</v>
      </c>
      <c r="O53" s="126">
        <f t="shared" ref="O53:O54" si="3">L53-H53</f>
        <v>1500</v>
      </c>
      <c r="P53" s="136"/>
    </row>
    <row r="54" spans="1:16" s="40" customFormat="1" ht="16.95" customHeight="1">
      <c r="A54" s="33"/>
      <c r="B54" s="33"/>
      <c r="C54" s="33"/>
      <c r="D54" s="41">
        <v>4311</v>
      </c>
      <c r="E54" s="173"/>
      <c r="F54" s="229" t="s">
        <v>90</v>
      </c>
      <c r="G54" s="291"/>
      <c r="H54" s="198">
        <v>300</v>
      </c>
      <c r="I54" s="36"/>
      <c r="J54" s="36"/>
      <c r="K54" s="291"/>
      <c r="L54" s="422">
        <v>300</v>
      </c>
      <c r="M54" s="10"/>
      <c r="N54" s="49"/>
      <c r="O54" s="126">
        <f t="shared" si="3"/>
        <v>0</v>
      </c>
      <c r="P54" s="136"/>
    </row>
    <row r="55" spans="1:16" s="40" customFormat="1" ht="16.95" customHeight="1">
      <c r="A55" s="33"/>
      <c r="B55" s="33"/>
      <c r="C55" s="33"/>
      <c r="D55" s="41"/>
      <c r="E55" s="173"/>
      <c r="F55" s="42"/>
      <c r="G55" s="291">
        <f>H55/H91</f>
        <v>2.0832620042538399E-2</v>
      </c>
      <c r="H55" s="429">
        <f>SUM(H53:H54)</f>
        <v>2300</v>
      </c>
      <c r="I55" s="44"/>
      <c r="J55" s="45">
        <f>SUM(J52:J54)</f>
        <v>1549</v>
      </c>
      <c r="K55" s="291">
        <f>L55/L91</f>
        <v>3.147524993419188E-2</v>
      </c>
      <c r="L55" s="433">
        <f>SUM(L52:L54)</f>
        <v>3800</v>
      </c>
      <c r="M55" s="10"/>
      <c r="N55" s="47"/>
      <c r="O55" s="116">
        <f>SUM(O53:O54)</f>
        <v>1500</v>
      </c>
      <c r="P55" s="136"/>
    </row>
    <row r="56" spans="1:16" s="179" customFormat="1" ht="18.75" customHeight="1">
      <c r="A56" s="175"/>
      <c r="B56" s="175"/>
      <c r="C56" s="175"/>
      <c r="D56" s="176"/>
      <c r="E56" s="238"/>
      <c r="F56" s="187" t="s">
        <v>40</v>
      </c>
      <c r="G56" s="307"/>
      <c r="H56" s="118">
        <f>H13+H33+H38+H51+H55</f>
        <v>64110</v>
      </c>
      <c r="I56" s="434"/>
      <c r="J56" s="118">
        <f>J13+J33+J38+J51+J55</f>
        <v>47499</v>
      </c>
      <c r="K56" s="435"/>
      <c r="L56" s="118">
        <f>L13+L33+L38+L51+L55</f>
        <v>69555</v>
      </c>
      <c r="M56" s="177"/>
      <c r="N56" s="53" t="s">
        <v>41</v>
      </c>
      <c r="O56" s="188">
        <f>O13+O33+O38+O51+O55</f>
        <v>5445</v>
      </c>
      <c r="P56" s="178"/>
    </row>
    <row r="57" spans="1:16" s="40" customFormat="1" ht="9" customHeight="1" thickBot="1">
      <c r="A57" s="33"/>
      <c r="B57" s="33"/>
      <c r="C57" s="33"/>
      <c r="D57" s="41"/>
      <c r="E57" s="173"/>
      <c r="F57" s="184"/>
      <c r="G57" s="307"/>
      <c r="H57" s="185"/>
      <c r="I57" s="186"/>
      <c r="J57" s="186"/>
      <c r="K57" s="435"/>
      <c r="L57" s="186"/>
      <c r="M57" s="52"/>
      <c r="N57" s="53"/>
      <c r="O57" s="142"/>
      <c r="P57" s="138"/>
    </row>
    <row r="58" spans="1:16" s="2" customFormat="1" ht="7.95" customHeight="1" thickTop="1">
      <c r="A58" s="7"/>
      <c r="B58" s="7"/>
      <c r="C58" s="5"/>
      <c r="D58" s="56"/>
      <c r="E58" s="56"/>
      <c r="F58" s="180"/>
      <c r="G58" s="310"/>
      <c r="H58" s="181"/>
      <c r="I58" s="59"/>
      <c r="J58" s="59"/>
      <c r="K58" s="436"/>
      <c r="L58" s="59"/>
      <c r="M58" s="58"/>
      <c r="N58" s="60"/>
      <c r="O58" s="58"/>
      <c r="P58" s="6"/>
    </row>
    <row r="59" spans="1:16" s="2" customFormat="1" ht="7.95" customHeight="1" thickBot="1">
      <c r="A59" s="7"/>
      <c r="C59" s="61"/>
      <c r="D59" s="62"/>
      <c r="E59" s="62"/>
      <c r="F59" s="63"/>
      <c r="G59" s="311"/>
      <c r="H59" s="182"/>
      <c r="I59" s="65"/>
      <c r="J59" s="65"/>
      <c r="K59" s="437"/>
      <c r="L59" s="65"/>
      <c r="M59" s="174"/>
      <c r="N59" s="66"/>
      <c r="O59" s="64"/>
      <c r="P59" s="6"/>
    </row>
    <row r="60" spans="1:16" s="2" customFormat="1" ht="15" customHeight="1" thickTop="1">
      <c r="A60" s="7"/>
      <c r="B60" s="7"/>
      <c r="C60" s="67"/>
      <c r="D60" s="68"/>
      <c r="E60" s="56"/>
      <c r="F60" s="69"/>
      <c r="G60" s="312"/>
      <c r="H60" s="183"/>
      <c r="I60" s="70"/>
      <c r="J60" s="70"/>
      <c r="K60" s="438"/>
      <c r="L60" s="70"/>
      <c r="M60" s="71"/>
      <c r="N60" s="60"/>
      <c r="O60" s="112"/>
      <c r="P60" s="130"/>
    </row>
    <row r="61" spans="1:16" s="40" customFormat="1" ht="16.05" customHeight="1">
      <c r="A61" s="33"/>
      <c r="B61" s="33"/>
      <c r="C61" s="33"/>
      <c r="D61" s="41"/>
      <c r="E61" s="173"/>
      <c r="F61" s="152" t="s">
        <v>42</v>
      </c>
      <c r="G61" s="291"/>
      <c r="H61" s="118">
        <f>H56</f>
        <v>64110</v>
      </c>
      <c r="I61" s="434"/>
      <c r="J61" s="118">
        <f>J56</f>
        <v>47499</v>
      </c>
      <c r="K61" s="293"/>
      <c r="L61" s="118">
        <f>L56</f>
        <v>69555</v>
      </c>
      <c r="M61" s="52"/>
      <c r="N61" s="28" t="s">
        <v>7</v>
      </c>
      <c r="O61" s="189">
        <f>O56</f>
        <v>5445</v>
      </c>
      <c r="P61" s="136"/>
    </row>
    <row r="62" spans="1:16" s="23" customFormat="1" ht="16.95" customHeight="1">
      <c r="A62" s="15"/>
      <c r="B62" s="15"/>
      <c r="C62" s="15"/>
      <c r="D62" s="24"/>
      <c r="E62" s="233"/>
      <c r="F62" s="50" t="s">
        <v>43</v>
      </c>
      <c r="G62" s="294"/>
      <c r="H62" s="114"/>
      <c r="I62" s="32"/>
      <c r="J62" s="32"/>
      <c r="K62" s="294"/>
      <c r="L62" s="32"/>
      <c r="M62" s="46"/>
      <c r="N62" s="48"/>
      <c r="O62" s="114"/>
      <c r="P62" s="137"/>
    </row>
    <row r="63" spans="1:16" s="40" customFormat="1" ht="16.95" customHeight="1">
      <c r="A63" s="33"/>
      <c r="B63" s="33"/>
      <c r="C63" s="33"/>
      <c r="D63" s="400" t="s">
        <v>136</v>
      </c>
      <c r="E63" s="230"/>
      <c r="F63" s="35" t="s">
        <v>44</v>
      </c>
      <c r="G63" s="291"/>
      <c r="H63" s="198">
        <v>3000</v>
      </c>
      <c r="I63" s="36"/>
      <c r="J63" s="115">
        <v>2387</v>
      </c>
      <c r="K63" s="291"/>
      <c r="L63" s="421">
        <v>3000</v>
      </c>
      <c r="M63" s="22"/>
      <c r="N63" s="385"/>
      <c r="O63" s="126">
        <f t="shared" ref="O63:O75" si="4">L63-H63</f>
        <v>0</v>
      </c>
      <c r="P63" s="136"/>
    </row>
    <row r="64" spans="1:16" s="40" customFormat="1" ht="16.95" customHeight="1">
      <c r="A64" s="33"/>
      <c r="B64" s="33"/>
      <c r="C64" s="33"/>
      <c r="D64" s="34">
        <v>4302</v>
      </c>
      <c r="E64" s="230"/>
      <c r="F64" s="35" t="s">
        <v>45</v>
      </c>
      <c r="G64" s="291"/>
      <c r="H64" s="198">
        <v>100</v>
      </c>
      <c r="I64" s="36"/>
      <c r="J64" s="115"/>
      <c r="K64" s="291"/>
      <c r="L64" s="421">
        <v>100</v>
      </c>
      <c r="M64" s="10"/>
      <c r="N64" s="145"/>
      <c r="O64" s="126">
        <f t="shared" si="4"/>
        <v>0</v>
      </c>
      <c r="P64" s="136"/>
    </row>
    <row r="65" spans="1:16" s="40" customFormat="1" ht="16.95" customHeight="1">
      <c r="A65" s="33"/>
      <c r="B65" s="33"/>
      <c r="C65" s="33"/>
      <c r="D65" s="34">
        <v>4303</v>
      </c>
      <c r="E65" s="230"/>
      <c r="F65" s="35" t="s">
        <v>46</v>
      </c>
      <c r="G65" s="291"/>
      <c r="H65" s="198">
        <v>440</v>
      </c>
      <c r="I65" s="36"/>
      <c r="J65" s="115"/>
      <c r="K65" s="291"/>
      <c r="L65" s="421">
        <v>440</v>
      </c>
      <c r="M65" s="10"/>
      <c r="N65" s="49"/>
      <c r="O65" s="126">
        <f t="shared" si="4"/>
        <v>0</v>
      </c>
      <c r="P65" s="136"/>
    </row>
    <row r="66" spans="1:16" s="40" customFormat="1" ht="16.95" customHeight="1">
      <c r="A66" s="33"/>
      <c r="B66" s="33"/>
      <c r="C66" s="33"/>
      <c r="D66" s="34">
        <v>4304</v>
      </c>
      <c r="E66" s="230"/>
      <c r="F66" s="35" t="s">
        <v>47</v>
      </c>
      <c r="G66" s="291"/>
      <c r="H66" s="198">
        <v>1250</v>
      </c>
      <c r="I66" s="36"/>
      <c r="J66" s="115">
        <v>1250</v>
      </c>
      <c r="K66" s="291"/>
      <c r="L66" s="421">
        <v>1250</v>
      </c>
      <c r="M66" s="10"/>
      <c r="N66" s="226"/>
      <c r="O66" s="126">
        <f t="shared" si="4"/>
        <v>0</v>
      </c>
      <c r="P66" s="136"/>
    </row>
    <row r="67" spans="1:16" s="40" customFormat="1" ht="16.95" customHeight="1">
      <c r="A67" s="33"/>
      <c r="B67" s="33"/>
      <c r="C67" s="33"/>
      <c r="D67" s="34">
        <v>4305</v>
      </c>
      <c r="E67" s="230"/>
      <c r="F67" s="35" t="s">
        <v>48</v>
      </c>
      <c r="G67" s="291"/>
      <c r="H67" s="199">
        <v>600</v>
      </c>
      <c r="I67" s="36"/>
      <c r="J67" s="118">
        <v>88</v>
      </c>
      <c r="K67" s="291"/>
      <c r="L67" s="422">
        <v>100</v>
      </c>
      <c r="M67" s="10"/>
      <c r="N67" s="345"/>
      <c r="O67" s="127">
        <f t="shared" si="4"/>
        <v>-500</v>
      </c>
      <c r="P67" s="136"/>
    </row>
    <row r="68" spans="1:16" s="40" customFormat="1" ht="16.95" customHeight="1">
      <c r="A68" s="33"/>
      <c r="B68" s="33"/>
      <c r="C68" s="33"/>
      <c r="D68" s="196">
        <v>4306</v>
      </c>
      <c r="E68" s="235"/>
      <c r="F68" s="231" t="s">
        <v>131</v>
      </c>
      <c r="G68" s="291"/>
      <c r="H68" s="198">
        <v>1000</v>
      </c>
      <c r="I68" s="36"/>
      <c r="J68" s="118"/>
      <c r="K68" s="291"/>
      <c r="L68" s="422">
        <v>1000</v>
      </c>
      <c r="M68" s="10"/>
      <c r="N68" s="345" t="s">
        <v>187</v>
      </c>
      <c r="O68" s="127">
        <f t="shared" si="4"/>
        <v>0</v>
      </c>
      <c r="P68" s="136"/>
    </row>
    <row r="69" spans="1:16" s="40" customFormat="1" ht="16.05" customHeight="1">
      <c r="A69" s="33"/>
      <c r="B69" s="33"/>
      <c r="C69" s="33"/>
      <c r="D69" s="34"/>
      <c r="E69" s="230"/>
      <c r="F69" s="231" t="s">
        <v>132</v>
      </c>
      <c r="G69" s="291"/>
      <c r="H69" s="198">
        <v>300</v>
      </c>
      <c r="I69" s="36"/>
      <c r="J69" s="115"/>
      <c r="K69" s="291"/>
      <c r="L69" s="421">
        <v>300</v>
      </c>
      <c r="M69" s="10"/>
      <c r="N69" s="49"/>
      <c r="O69" s="126">
        <f t="shared" si="4"/>
        <v>0</v>
      </c>
      <c r="P69" s="136"/>
    </row>
    <row r="70" spans="1:16" s="40" customFormat="1" ht="16.95" customHeight="1">
      <c r="A70" s="33"/>
      <c r="B70" s="33"/>
      <c r="C70" s="33"/>
      <c r="D70" s="34">
        <v>4307</v>
      </c>
      <c r="E70" s="230"/>
      <c r="F70" s="231" t="s">
        <v>49</v>
      </c>
      <c r="G70" s="291"/>
      <c r="H70" s="198">
        <v>300</v>
      </c>
      <c r="I70" s="36"/>
      <c r="J70" s="115">
        <f>113-88</f>
        <v>25</v>
      </c>
      <c r="K70" s="291"/>
      <c r="L70" s="421">
        <v>300</v>
      </c>
      <c r="M70" s="10"/>
      <c r="N70" s="49"/>
      <c r="O70" s="126">
        <f t="shared" si="4"/>
        <v>0</v>
      </c>
      <c r="P70" s="136"/>
    </row>
    <row r="71" spans="1:16" s="40" customFormat="1" ht="16.95" customHeight="1">
      <c r="A71" s="33"/>
      <c r="B71" s="33"/>
      <c r="C71" s="33"/>
      <c r="D71" s="34">
        <v>4308</v>
      </c>
      <c r="E71" s="230"/>
      <c r="F71" s="231" t="s">
        <v>50</v>
      </c>
      <c r="G71" s="291"/>
      <c r="H71" s="198">
        <v>3000</v>
      </c>
      <c r="I71" s="36"/>
      <c r="J71" s="115">
        <v>275</v>
      </c>
      <c r="K71" s="291"/>
      <c r="L71" s="421">
        <v>5925</v>
      </c>
      <c r="M71" s="10"/>
      <c r="N71" s="544" t="s">
        <v>198</v>
      </c>
      <c r="O71" s="126">
        <f t="shared" si="4"/>
        <v>2925</v>
      </c>
      <c r="P71" s="136"/>
    </row>
    <row r="72" spans="1:16" s="40" customFormat="1" ht="16.95" customHeight="1">
      <c r="A72" s="33"/>
      <c r="B72" s="33"/>
      <c r="C72" s="33"/>
      <c r="D72" s="34">
        <v>4309</v>
      </c>
      <c r="E72" s="230"/>
      <c r="F72" s="231" t="s">
        <v>133</v>
      </c>
      <c r="G72" s="291"/>
      <c r="H72" s="198">
        <v>240</v>
      </c>
      <c r="I72" s="36"/>
      <c r="J72" s="115"/>
      <c r="K72" s="291"/>
      <c r="L72" s="421">
        <v>240</v>
      </c>
      <c r="M72" s="10"/>
      <c r="N72" s="119"/>
      <c r="O72" s="126">
        <f t="shared" si="4"/>
        <v>0</v>
      </c>
      <c r="P72" s="136"/>
    </row>
    <row r="73" spans="1:16" s="40" customFormat="1" ht="16.95" customHeight="1">
      <c r="A73" s="33"/>
      <c r="B73" s="33"/>
      <c r="C73" s="33"/>
      <c r="D73" s="34">
        <v>4310</v>
      </c>
      <c r="E73" s="230"/>
      <c r="F73" s="231" t="s">
        <v>51</v>
      </c>
      <c r="G73" s="291"/>
      <c r="H73" s="199">
        <v>1060</v>
      </c>
      <c r="I73" s="36"/>
      <c r="J73" s="115">
        <v>673</v>
      </c>
      <c r="K73" s="291"/>
      <c r="L73" s="421">
        <v>800</v>
      </c>
      <c r="M73" s="125"/>
      <c r="N73" s="226"/>
      <c r="O73" s="126">
        <f t="shared" si="4"/>
        <v>-260</v>
      </c>
      <c r="P73" s="136"/>
    </row>
    <row r="74" spans="1:16" s="40" customFormat="1" ht="16.95" customHeight="1">
      <c r="A74" s="33"/>
      <c r="B74" s="33"/>
      <c r="C74" s="33"/>
      <c r="D74" s="203">
        <v>4312</v>
      </c>
      <c r="E74" s="237"/>
      <c r="F74" s="231" t="s">
        <v>134</v>
      </c>
      <c r="G74" s="291"/>
      <c r="H74" s="199">
        <v>180</v>
      </c>
      <c r="I74" s="36"/>
      <c r="J74" s="115"/>
      <c r="K74" s="291"/>
      <c r="L74" s="421">
        <v>180</v>
      </c>
      <c r="M74" s="125"/>
      <c r="N74" s="345"/>
      <c r="O74" s="129">
        <f t="shared" si="4"/>
        <v>0</v>
      </c>
      <c r="P74" s="136"/>
    </row>
    <row r="75" spans="1:16" s="40" customFormat="1" ht="16.95" customHeight="1">
      <c r="A75" s="33"/>
      <c r="B75" s="33"/>
      <c r="C75" s="33"/>
      <c r="D75" s="203">
        <v>4123</v>
      </c>
      <c r="E75" s="239"/>
      <c r="F75" s="229" t="s">
        <v>135</v>
      </c>
      <c r="H75" s="199">
        <v>1000</v>
      </c>
      <c r="I75" s="36"/>
      <c r="J75" s="115">
        <f>210-9+90</f>
        <v>291</v>
      </c>
      <c r="K75" s="291"/>
      <c r="L75" s="421">
        <v>1000</v>
      </c>
      <c r="N75" s="345"/>
      <c r="O75" s="129">
        <f t="shared" si="4"/>
        <v>0</v>
      </c>
      <c r="P75" s="136"/>
    </row>
    <row r="76" spans="1:16" s="40" customFormat="1" ht="16.95" customHeight="1">
      <c r="A76" s="33"/>
      <c r="B76" s="33"/>
      <c r="C76" s="33"/>
      <c r="D76" s="203"/>
      <c r="E76" s="158"/>
      <c r="F76" s="229"/>
      <c r="G76" s="291">
        <f>H76/H91</f>
        <v>0.11294903127411036</v>
      </c>
      <c r="H76" s="429">
        <f>SUM(H63:H75)</f>
        <v>12470</v>
      </c>
      <c r="I76" s="44"/>
      <c r="J76" s="45">
        <f>SUM(J63:J75)</f>
        <v>4989</v>
      </c>
      <c r="K76" s="291">
        <f>L76/L91</f>
        <v>0.12122112704918372</v>
      </c>
      <c r="L76" s="433">
        <f>SUM(L63:L75)</f>
        <v>14635</v>
      </c>
      <c r="M76" s="10"/>
      <c r="N76" s="47"/>
      <c r="O76" s="45">
        <f>SUM(O63:O74)</f>
        <v>2165</v>
      </c>
      <c r="P76" s="136"/>
    </row>
    <row r="77" spans="1:16" s="40" customFormat="1" ht="16.95" customHeight="1">
      <c r="A77" s="33"/>
      <c r="B77" s="33"/>
      <c r="C77" s="33"/>
      <c r="D77" s="196"/>
      <c r="E77" s="237"/>
      <c r="F77" s="201" t="s">
        <v>80</v>
      </c>
      <c r="G77" s="291"/>
      <c r="H77" s="113"/>
      <c r="I77" s="44"/>
      <c r="J77" s="44"/>
      <c r="K77" s="291"/>
      <c r="L77" s="44"/>
      <c r="M77" s="10"/>
      <c r="N77" s="47"/>
      <c r="O77" s="44"/>
      <c r="P77" s="136"/>
    </row>
    <row r="78" spans="1:16" s="40" customFormat="1" ht="16.95" customHeight="1">
      <c r="A78" s="33"/>
      <c r="B78" s="33"/>
      <c r="C78" s="33"/>
      <c r="D78" s="34">
        <v>4107</v>
      </c>
      <c r="E78" s="230"/>
      <c r="F78" s="231" t="s">
        <v>116</v>
      </c>
      <c r="G78" s="291"/>
      <c r="H78" s="247">
        <v>20000</v>
      </c>
      <c r="I78" s="44"/>
      <c r="J78" s="44"/>
      <c r="K78" s="291"/>
      <c r="L78" s="430">
        <v>1000</v>
      </c>
      <c r="M78" s="10"/>
      <c r="N78" s="345" t="s">
        <v>182</v>
      </c>
      <c r="O78" s="126">
        <f t="shared" ref="O78:O84" si="5">L78-H78</f>
        <v>-19000</v>
      </c>
      <c r="P78" s="136"/>
    </row>
    <row r="79" spans="1:16" s="40" customFormat="1" ht="16.95" customHeight="1">
      <c r="A79" s="33"/>
      <c r="B79" s="33"/>
      <c r="C79" s="33"/>
      <c r="D79" s="34">
        <v>4313</v>
      </c>
      <c r="E79" s="230"/>
      <c r="F79" s="231" t="s">
        <v>137</v>
      </c>
      <c r="G79" s="291"/>
      <c r="H79" s="247">
        <v>2800</v>
      </c>
      <c r="I79" s="44"/>
      <c r="J79" s="534">
        <v>2041</v>
      </c>
      <c r="K79" s="291"/>
      <c r="L79" s="430">
        <v>2041</v>
      </c>
      <c r="M79" s="10"/>
      <c r="N79" s="543" t="s">
        <v>199</v>
      </c>
      <c r="O79" s="126">
        <f>L79-H79</f>
        <v>-759</v>
      </c>
      <c r="P79" s="136"/>
    </row>
    <row r="80" spans="1:16" s="40" customFormat="1" ht="16.95" customHeight="1">
      <c r="A80" s="33"/>
      <c r="B80" s="33"/>
      <c r="C80" s="33"/>
      <c r="D80" s="34">
        <v>4314</v>
      </c>
      <c r="E80" s="230"/>
      <c r="F80" s="231" t="s">
        <v>70</v>
      </c>
      <c r="G80" s="291"/>
      <c r="H80" s="247">
        <v>6000</v>
      </c>
      <c r="I80" s="44"/>
      <c r="J80" s="534"/>
      <c r="K80" s="291"/>
      <c r="L80" s="430">
        <v>6000</v>
      </c>
      <c r="M80" s="10"/>
      <c r="N80" s="49"/>
      <c r="O80" s="126">
        <f t="shared" si="5"/>
        <v>0</v>
      </c>
      <c r="P80" s="136"/>
    </row>
    <row r="81" spans="1:18" s="40" customFormat="1" ht="16.95" customHeight="1">
      <c r="A81" s="33"/>
      <c r="B81" s="33"/>
      <c r="C81" s="33"/>
      <c r="D81" s="34">
        <v>4409</v>
      </c>
      <c r="E81" s="230"/>
      <c r="F81" s="231" t="s">
        <v>81</v>
      </c>
      <c r="G81" s="291"/>
      <c r="H81" s="247">
        <v>0</v>
      </c>
      <c r="I81" s="44"/>
      <c r="J81" s="534"/>
      <c r="K81" s="291"/>
      <c r="L81" s="430">
        <v>0</v>
      </c>
      <c r="M81" s="10"/>
      <c r="N81" s="49"/>
      <c r="O81" s="126">
        <f t="shared" si="5"/>
        <v>0</v>
      </c>
      <c r="P81" s="136"/>
    </row>
    <row r="82" spans="1:18" s="40" customFormat="1" ht="16.95" customHeight="1">
      <c r="A82" s="33"/>
      <c r="B82" s="33"/>
      <c r="C82" s="33"/>
      <c r="D82" s="34">
        <v>4700</v>
      </c>
      <c r="E82" s="230"/>
      <c r="F82" s="231" t="s">
        <v>82</v>
      </c>
      <c r="G82" s="291"/>
      <c r="H82" s="247">
        <v>1000</v>
      </c>
      <c r="I82" s="44"/>
      <c r="J82" s="534">
        <v>443</v>
      </c>
      <c r="K82" s="291"/>
      <c r="L82" s="430">
        <v>1000</v>
      </c>
      <c r="M82" s="10"/>
      <c r="N82" s="49"/>
      <c r="O82" s="126">
        <f t="shared" si="5"/>
        <v>0</v>
      </c>
      <c r="P82" s="136"/>
    </row>
    <row r="83" spans="1:18" s="40" customFormat="1" ht="16.95" customHeight="1">
      <c r="A83" s="33"/>
      <c r="B83" s="33"/>
      <c r="C83" s="33"/>
      <c r="D83" s="34">
        <v>4701</v>
      </c>
      <c r="E83" s="230"/>
      <c r="F83" s="231" t="s">
        <v>91</v>
      </c>
      <c r="G83" s="291"/>
      <c r="H83" s="247">
        <v>523.78</v>
      </c>
      <c r="I83" s="44"/>
      <c r="J83" s="227">
        <v>262</v>
      </c>
      <c r="K83" s="291"/>
      <c r="L83" s="430">
        <v>523.78</v>
      </c>
      <c r="M83" s="10"/>
      <c r="N83" s="384"/>
      <c r="O83" s="126">
        <f t="shared" si="5"/>
        <v>0</v>
      </c>
      <c r="P83" s="136"/>
    </row>
    <row r="84" spans="1:18" s="40" customFormat="1" ht="16.95" customHeight="1">
      <c r="A84" s="33"/>
      <c r="B84" s="33"/>
      <c r="C84" s="33"/>
      <c r="D84" s="34">
        <v>4106</v>
      </c>
      <c r="E84" s="230"/>
      <c r="F84" s="229" t="s">
        <v>162</v>
      </c>
      <c r="G84" s="291"/>
      <c r="H84" s="247">
        <v>3200</v>
      </c>
      <c r="I84" s="44"/>
      <c r="J84" s="36">
        <f>2853</f>
        <v>2853</v>
      </c>
      <c r="K84" s="291"/>
      <c r="L84" s="430">
        <v>3500</v>
      </c>
      <c r="M84" s="10"/>
      <c r="N84" s="49" t="s">
        <v>164</v>
      </c>
      <c r="O84" s="126">
        <f t="shared" si="5"/>
        <v>300</v>
      </c>
      <c r="P84" s="136"/>
    </row>
    <row r="85" spans="1:18" s="40" customFormat="1" ht="16.95" customHeight="1">
      <c r="A85" s="33"/>
      <c r="B85" s="33"/>
      <c r="C85" s="33"/>
      <c r="D85" s="80"/>
      <c r="E85" s="158"/>
      <c r="F85" s="158"/>
      <c r="G85" s="291">
        <f>H85/H91</f>
        <v>0.30364703092593387</v>
      </c>
      <c r="H85" s="429">
        <f>SUM(H78:H84)</f>
        <v>33523.78</v>
      </c>
      <c r="I85" s="44"/>
      <c r="J85" s="204">
        <f>SUM(J78:J84)</f>
        <v>5599</v>
      </c>
      <c r="K85" s="291">
        <f>L85/L91</f>
        <v>0.11649801730774297</v>
      </c>
      <c r="L85" s="433">
        <f>SUM(L78:L84)</f>
        <v>14064.78</v>
      </c>
      <c r="M85" s="10"/>
      <c r="N85" s="47"/>
      <c r="O85" s="45">
        <f>SUM(O78:O84)</f>
        <v>-19459</v>
      </c>
      <c r="P85" s="136"/>
    </row>
    <row r="86" spans="1:18" s="40" customFormat="1" ht="10.050000000000001" customHeight="1">
      <c r="A86" s="33"/>
      <c r="B86" s="33"/>
      <c r="C86" s="33"/>
      <c r="D86" s="41"/>
      <c r="E86" s="173"/>
      <c r="F86" s="72"/>
      <c r="G86" s="291"/>
      <c r="H86" s="113"/>
      <c r="I86" s="44"/>
      <c r="J86" s="44"/>
      <c r="K86" s="291"/>
      <c r="L86" s="44"/>
      <c r="M86" s="46"/>
      <c r="N86" s="47"/>
      <c r="O86" s="44"/>
      <c r="P86" s="136"/>
    </row>
    <row r="87" spans="1:18" s="40" customFormat="1" ht="16.95" customHeight="1">
      <c r="A87" s="33"/>
      <c r="B87" s="33"/>
      <c r="C87" s="33"/>
      <c r="D87" s="41">
        <v>4316</v>
      </c>
      <c r="E87" s="173"/>
      <c r="F87" s="248" t="s">
        <v>92</v>
      </c>
      <c r="G87" s="291">
        <f>H87/H91</f>
        <v>0</v>
      </c>
      <c r="H87" s="247">
        <v>0</v>
      </c>
      <c r="I87" s="44"/>
      <c r="J87" s="36">
        <v>8325</v>
      </c>
      <c r="K87" s="291">
        <f>L87/L91</f>
        <v>0.13687592241118968</v>
      </c>
      <c r="L87" s="422">
        <v>16525</v>
      </c>
      <c r="M87" s="46"/>
      <c r="N87" s="545" t="s">
        <v>201</v>
      </c>
      <c r="O87" s="126">
        <f t="shared" ref="O87:O89" si="6">L87-H87</f>
        <v>16525</v>
      </c>
      <c r="P87" s="136"/>
    </row>
    <row r="88" spans="1:18" s="40" customFormat="1" ht="16.95" customHeight="1">
      <c r="A88" s="33"/>
      <c r="B88" s="33"/>
      <c r="C88" s="33"/>
      <c r="D88" s="41">
        <v>4317</v>
      </c>
      <c r="E88" s="173"/>
      <c r="F88" s="248" t="s">
        <v>138</v>
      </c>
      <c r="G88" s="291"/>
      <c r="H88" s="355">
        <v>0</v>
      </c>
      <c r="I88" s="44"/>
      <c r="J88" s="36">
        <v>5680</v>
      </c>
      <c r="K88" s="291"/>
      <c r="L88" s="422">
        <v>5680</v>
      </c>
      <c r="M88" s="46"/>
      <c r="N88" s="545" t="s">
        <v>190</v>
      </c>
      <c r="O88" s="126">
        <f t="shared" si="6"/>
        <v>5680</v>
      </c>
      <c r="P88" s="136"/>
    </row>
    <row r="89" spans="1:18" s="40" customFormat="1" ht="16.95" customHeight="1">
      <c r="A89" s="33"/>
      <c r="B89" s="33"/>
      <c r="C89" s="33"/>
      <c r="D89" s="351">
        <v>4800</v>
      </c>
      <c r="E89" s="352"/>
      <c r="F89" s="353" t="s">
        <v>161</v>
      </c>
      <c r="G89" s="291">
        <f>H89/H91</f>
        <v>2.7172982664180521E-3</v>
      </c>
      <c r="H89" s="355">
        <v>300</v>
      </c>
      <c r="I89" s="36"/>
      <c r="J89" s="36">
        <v>270</v>
      </c>
      <c r="K89" s="291">
        <f>L89/L91</f>
        <v>2.236399337429423E-3</v>
      </c>
      <c r="L89" s="422">
        <v>270</v>
      </c>
      <c r="M89" s="10"/>
      <c r="N89" s="393"/>
      <c r="O89" s="126">
        <f t="shared" si="6"/>
        <v>-30</v>
      </c>
      <c r="P89" s="136"/>
    </row>
    <row r="90" spans="1:18" s="2" customFormat="1" ht="10.050000000000001" customHeight="1" thickBot="1">
      <c r="A90" s="7"/>
      <c r="B90" s="7"/>
      <c r="C90" s="7"/>
      <c r="D90" s="349"/>
      <c r="E90" s="349"/>
      <c r="F90" s="350"/>
      <c r="G90" s="313"/>
      <c r="H90" s="356"/>
      <c r="I90" s="159"/>
      <c r="J90" s="356"/>
      <c r="K90" s="357"/>
      <c r="L90" s="356"/>
      <c r="M90" s="11"/>
      <c r="N90" s="48" t="s">
        <v>114</v>
      </c>
      <c r="O90" s="144"/>
      <c r="P90" s="132"/>
    </row>
    <row r="91" spans="1:18" s="255" customFormat="1" ht="25.05" customHeight="1" thickBot="1">
      <c r="A91" s="249"/>
      <c r="B91" s="249"/>
      <c r="C91" s="249"/>
      <c r="D91" s="250"/>
      <c r="E91" s="250"/>
      <c r="F91" s="370" t="s">
        <v>52</v>
      </c>
      <c r="G91" s="308">
        <f>SUM(G13:G90)</f>
        <v>1</v>
      </c>
      <c r="H91" s="432">
        <f>H13+H33+H38+H51+H55+H76+H85+H87+H88+H89</f>
        <v>110403.78</v>
      </c>
      <c r="I91" s="251"/>
      <c r="J91" s="252">
        <f>J13+J33+J38+J51+J55+J76+J85+J87+J88+J89</f>
        <v>72362</v>
      </c>
      <c r="K91" s="308">
        <f>SUM(K13:K90)</f>
        <v>0.9529527843088923</v>
      </c>
      <c r="L91" s="441">
        <f>L13+L33+L38+L51+L55+L76+L85+L87+L88+L89</f>
        <v>120729.78</v>
      </c>
      <c r="M91" s="253"/>
      <c r="N91" s="48"/>
      <c r="O91" s="432">
        <f>O13+O33+O38+O51+O55+O76+O85+O87+O88+O89</f>
        <v>10326</v>
      </c>
      <c r="P91" s="254"/>
      <c r="R91" s="424"/>
    </row>
    <row r="92" spans="1:18" s="2" customFormat="1" ht="10.050000000000001" customHeight="1" thickBot="1">
      <c r="A92" s="7"/>
      <c r="B92" s="7"/>
      <c r="C92" s="73"/>
      <c r="D92" s="62"/>
      <c r="E92" s="62"/>
      <c r="F92" s="63"/>
      <c r="G92" s="296"/>
      <c r="H92" s="74"/>
      <c r="I92" s="74"/>
      <c r="J92" s="74"/>
      <c r="K92" s="296"/>
      <c r="L92" s="74"/>
      <c r="M92" s="52"/>
      <c r="N92" s="66"/>
      <c r="O92" s="153"/>
      <c r="P92" s="143"/>
    </row>
    <row r="93" spans="1:18" s="2" customFormat="1" ht="15" customHeight="1" thickTop="1" thickBot="1">
      <c r="C93" s="5"/>
      <c r="D93" s="57"/>
      <c r="E93" s="57"/>
      <c r="F93" s="57"/>
      <c r="G93" s="295"/>
      <c r="H93" s="79"/>
      <c r="I93" s="79"/>
      <c r="J93" s="79"/>
      <c r="K93" s="295"/>
      <c r="L93" s="79"/>
      <c r="M93" s="90"/>
      <c r="N93" s="91"/>
      <c r="O93" s="131"/>
      <c r="P93" s="6"/>
    </row>
    <row r="94" spans="1:18" s="2" customFormat="1" ht="4.95" customHeight="1" thickTop="1">
      <c r="C94" s="75"/>
      <c r="D94" s="76"/>
      <c r="E94" s="76"/>
      <c r="F94" s="77"/>
      <c r="G94" s="295"/>
      <c r="H94" s="78"/>
      <c r="I94" s="79"/>
      <c r="J94" s="79"/>
      <c r="K94" s="295"/>
      <c r="L94" s="78"/>
      <c r="M94" s="79"/>
      <c r="N94" s="60"/>
      <c r="O94" s="215"/>
      <c r="P94" s="130"/>
    </row>
    <row r="95" spans="1:18" s="23" customFormat="1" ht="16.95" customHeight="1">
      <c r="C95" s="15"/>
      <c r="D95" s="16"/>
      <c r="E95" s="232"/>
      <c r="F95" s="17"/>
      <c r="G95" s="289"/>
      <c r="H95" s="20" t="s">
        <v>106</v>
      </c>
      <c r="I95" s="18"/>
      <c r="J95" s="367" t="s">
        <v>1</v>
      </c>
      <c r="K95" s="289"/>
      <c r="L95" s="468" t="s">
        <v>2</v>
      </c>
      <c r="M95" s="11"/>
      <c r="N95" s="150"/>
      <c r="O95" s="26"/>
      <c r="P95" s="137"/>
    </row>
    <row r="96" spans="1:18" s="23" customFormat="1" ht="16.95" customHeight="1">
      <c r="C96" s="15"/>
      <c r="D96" s="24" t="s">
        <v>3</v>
      </c>
      <c r="E96" s="233"/>
      <c r="F96" s="25" t="s">
        <v>53</v>
      </c>
      <c r="G96" s="290"/>
      <c r="H96" s="27" t="s">
        <v>5</v>
      </c>
      <c r="I96" s="18"/>
      <c r="J96" s="368" t="s">
        <v>71</v>
      </c>
      <c r="K96" s="290"/>
      <c r="L96" s="469" t="s">
        <v>6</v>
      </c>
      <c r="M96" s="21"/>
      <c r="N96" s="151"/>
      <c r="O96" s="26" t="s">
        <v>72</v>
      </c>
      <c r="P96" s="137"/>
    </row>
    <row r="97" spans="3:21" s="23" customFormat="1" ht="16.95" customHeight="1">
      <c r="C97" s="15"/>
      <c r="D97" s="29"/>
      <c r="E97" s="234"/>
      <c r="F97" s="30"/>
      <c r="G97" s="289"/>
      <c r="H97" s="523" t="s">
        <v>120</v>
      </c>
      <c r="I97" s="18"/>
      <c r="J97" s="369" t="s">
        <v>179</v>
      </c>
      <c r="K97" s="289"/>
      <c r="L97" s="524" t="s">
        <v>120</v>
      </c>
      <c r="M97" s="21"/>
      <c r="N97" s="150"/>
      <c r="O97" s="128"/>
      <c r="P97" s="137"/>
    </row>
    <row r="98" spans="3:21" s="40" customFormat="1" ht="10.050000000000001" customHeight="1">
      <c r="C98" s="33"/>
      <c r="D98" s="41"/>
      <c r="E98" s="173"/>
      <c r="F98" s="42"/>
      <c r="G98" s="292"/>
      <c r="H98" s="118"/>
      <c r="I98" s="36"/>
      <c r="J98" s="36"/>
      <c r="K98" s="292"/>
      <c r="L98" s="36"/>
      <c r="M98" s="21"/>
      <c r="N98" s="47"/>
      <c r="O98" s="148"/>
      <c r="P98" s="136"/>
    </row>
    <row r="99" spans="3:21" s="40" customFormat="1" ht="16.95" customHeight="1">
      <c r="C99" s="33"/>
      <c r="D99" s="256">
        <v>1076</v>
      </c>
      <c r="E99" s="257"/>
      <c r="F99" s="401" t="s">
        <v>93</v>
      </c>
      <c r="G99" s="297"/>
      <c r="H99" s="198">
        <v>96000</v>
      </c>
      <c r="I99" s="36"/>
      <c r="J99" s="37">
        <v>96000</v>
      </c>
      <c r="K99" s="297"/>
      <c r="L99" s="421">
        <v>96000</v>
      </c>
      <c r="M99" s="10"/>
      <c r="N99" s="39" t="s">
        <v>105</v>
      </c>
      <c r="O99" s="126">
        <f t="shared" ref="O99:O106" si="7">L99-H99</f>
        <v>0</v>
      </c>
      <c r="P99" s="136"/>
    </row>
    <row r="100" spans="3:21" s="40" customFormat="1" ht="16.95" customHeight="1">
      <c r="C100" s="33"/>
      <c r="D100" s="41"/>
      <c r="E100" s="173"/>
      <c r="F100" s="231"/>
      <c r="G100" s="297"/>
      <c r="H100" s="198">
        <v>0</v>
      </c>
      <c r="I100" s="36"/>
      <c r="J100" s="37"/>
      <c r="K100" s="297"/>
      <c r="L100" s="421">
        <v>0</v>
      </c>
      <c r="M100" s="10"/>
      <c r="N100" s="528"/>
      <c r="O100" s="126">
        <f t="shared" si="7"/>
        <v>0</v>
      </c>
      <c r="P100" s="136"/>
    </row>
    <row r="101" spans="3:21" s="40" customFormat="1" ht="16.95" customHeight="1">
      <c r="C101" s="33"/>
      <c r="D101" s="41">
        <v>1000</v>
      </c>
      <c r="E101" s="173"/>
      <c r="F101" s="231" t="s">
        <v>83</v>
      </c>
      <c r="G101" s="297"/>
      <c r="H101" s="198">
        <v>0</v>
      </c>
      <c r="I101" s="36"/>
      <c r="J101" s="37"/>
      <c r="K101" s="297"/>
      <c r="L101" s="421">
        <v>0</v>
      </c>
      <c r="M101" s="10"/>
      <c r="N101" s="146"/>
      <c r="O101" s="126">
        <f t="shared" si="7"/>
        <v>0</v>
      </c>
      <c r="P101" s="136"/>
    </row>
    <row r="102" spans="3:21" s="40" customFormat="1" ht="16.95" customHeight="1">
      <c r="C102" s="33"/>
      <c r="D102" s="81">
        <v>1078</v>
      </c>
      <c r="E102" s="245"/>
      <c r="F102" s="231" t="s">
        <v>84</v>
      </c>
      <c r="G102" s="297"/>
      <c r="H102" s="198">
        <v>0</v>
      </c>
      <c r="I102" s="36"/>
      <c r="J102" s="37">
        <v>250</v>
      </c>
      <c r="K102" s="297"/>
      <c r="L102" s="421">
        <v>250</v>
      </c>
      <c r="M102" s="10"/>
      <c r="N102" s="49"/>
      <c r="O102" s="126">
        <f t="shared" si="7"/>
        <v>250</v>
      </c>
      <c r="P102" s="136"/>
    </row>
    <row r="103" spans="3:21" s="40" customFormat="1" ht="16.95" customHeight="1">
      <c r="C103" s="33"/>
      <c r="D103" s="81">
        <v>1079</v>
      </c>
      <c r="E103" s="245"/>
      <c r="F103" s="231" t="s">
        <v>94</v>
      </c>
      <c r="G103" s="297"/>
      <c r="H103" s="198">
        <v>0</v>
      </c>
      <c r="I103" s="36"/>
      <c r="J103" s="37"/>
      <c r="K103" s="297"/>
      <c r="L103" s="421">
        <v>0</v>
      </c>
      <c r="M103" s="10"/>
      <c r="N103" s="393"/>
      <c r="O103" s="126">
        <f t="shared" si="7"/>
        <v>0</v>
      </c>
      <c r="P103" s="136"/>
    </row>
    <row r="104" spans="3:21" s="40" customFormat="1" ht="16.95" customHeight="1">
      <c r="C104" s="33"/>
      <c r="D104" s="81">
        <v>1080</v>
      </c>
      <c r="E104" s="245"/>
      <c r="F104" s="35" t="s">
        <v>54</v>
      </c>
      <c r="G104" s="297"/>
      <c r="H104" s="198">
        <v>0</v>
      </c>
      <c r="I104" s="36"/>
      <c r="J104" s="37"/>
      <c r="K104" s="297"/>
      <c r="L104" s="421">
        <v>0</v>
      </c>
      <c r="M104" s="10"/>
      <c r="N104" s="49"/>
      <c r="O104" s="126">
        <f t="shared" si="7"/>
        <v>0</v>
      </c>
      <c r="P104" s="136"/>
    </row>
    <row r="105" spans="3:21" s="40" customFormat="1" ht="16.95" customHeight="1">
      <c r="C105" s="33"/>
      <c r="D105" s="81">
        <v>1081</v>
      </c>
      <c r="E105" s="245"/>
      <c r="F105" s="266" t="s">
        <v>55</v>
      </c>
      <c r="G105" s="297"/>
      <c r="H105" s="198">
        <v>0</v>
      </c>
      <c r="I105" s="36"/>
      <c r="J105" s="37"/>
      <c r="K105" s="297"/>
      <c r="L105" s="421">
        <v>0</v>
      </c>
      <c r="M105" s="10"/>
      <c r="N105" s="49"/>
      <c r="O105" s="126">
        <f t="shared" si="7"/>
        <v>0</v>
      </c>
      <c r="P105" s="136"/>
    </row>
    <row r="106" spans="3:21" s="40" customFormat="1" ht="16.05" customHeight="1">
      <c r="C106" s="33"/>
      <c r="D106" s="256">
        <v>1093</v>
      </c>
      <c r="E106" s="257"/>
      <c r="F106" s="358" t="s">
        <v>56</v>
      </c>
      <c r="G106" s="297"/>
      <c r="H106" s="359">
        <v>0</v>
      </c>
      <c r="I106" s="36"/>
      <c r="J106" s="360">
        <v>4</v>
      </c>
      <c r="K106" s="297"/>
      <c r="L106" s="431">
        <v>4</v>
      </c>
      <c r="M106" s="10"/>
      <c r="N106" s="49"/>
      <c r="O106" s="126">
        <f t="shared" si="7"/>
        <v>4</v>
      </c>
      <c r="P106" s="136"/>
      <c r="U106" s="426"/>
    </row>
    <row r="107" spans="3:21" s="40" customFormat="1" ht="10.050000000000001" customHeight="1" thickBot="1">
      <c r="C107" s="33"/>
      <c r="D107" s="83"/>
      <c r="E107" s="83"/>
      <c r="F107" s="361"/>
      <c r="G107" s="303"/>
      <c r="H107" s="362"/>
      <c r="I107" s="154"/>
      <c r="J107" s="363"/>
      <c r="K107" s="341"/>
      <c r="L107" s="363"/>
      <c r="M107" s="10"/>
      <c r="N107" s="195"/>
      <c r="O107" s="348"/>
      <c r="P107" s="136"/>
    </row>
    <row r="108" spans="3:21" s="258" customFormat="1" ht="25.05" customHeight="1" thickTop="1" thickBot="1">
      <c r="C108" s="259"/>
      <c r="D108" s="364"/>
      <c r="E108" s="364"/>
      <c r="F108" s="371" t="s">
        <v>57</v>
      </c>
      <c r="G108" s="299"/>
      <c r="H108" s="432">
        <f>SUM(H99:H106)</f>
        <v>96000</v>
      </c>
      <c r="I108" s="251"/>
      <c r="J108" s="337">
        <f>SUM(J99:J106)</f>
        <v>96254</v>
      </c>
      <c r="K108" s="299"/>
      <c r="L108" s="441">
        <f>SUM(L99:L106)</f>
        <v>96254</v>
      </c>
      <c r="M108" s="47"/>
      <c r="N108" s="47"/>
      <c r="O108" s="338">
        <f>SUM(O98:O106)</f>
        <v>254</v>
      </c>
      <c r="P108" s="263"/>
    </row>
    <row r="109" spans="3:21" s="40" customFormat="1" ht="10.050000000000001" customHeight="1" thickTop="1" thickBot="1">
      <c r="C109" s="33"/>
      <c r="D109" s="54"/>
      <c r="E109" s="54"/>
      <c r="F109" s="55"/>
      <c r="G109" s="298"/>
      <c r="H109" s="10"/>
      <c r="I109" s="10"/>
      <c r="J109" s="10"/>
      <c r="K109" s="298"/>
      <c r="L109" s="10"/>
      <c r="M109" s="10"/>
      <c r="N109" s="47"/>
      <c r="O109" s="140"/>
      <c r="P109" s="136"/>
    </row>
    <row r="110" spans="3:21" s="258" customFormat="1" ht="30" customHeight="1" thickTop="1" thickBot="1">
      <c r="C110" s="259"/>
      <c r="D110" s="260"/>
      <c r="E110" s="260"/>
      <c r="F110" s="354" t="s">
        <v>58</v>
      </c>
      <c r="G110" s="299"/>
      <c r="H110" s="443">
        <v>-14403.78</v>
      </c>
      <c r="I110" s="261"/>
      <c r="J110" s="262">
        <f>J108-J91</f>
        <v>23892</v>
      </c>
      <c r="K110" s="299"/>
      <c r="L110" s="440">
        <f>L108-L91</f>
        <v>-24475.78</v>
      </c>
      <c r="M110" s="47"/>
      <c r="N110" s="251" t="s">
        <v>156</v>
      </c>
      <c r="O110" s="432">
        <f>O108-O91</f>
        <v>-10072</v>
      </c>
      <c r="P110" s="263"/>
      <c r="R110" s="425"/>
    </row>
    <row r="111" spans="3:21" s="84" customFormat="1" ht="16.95" customHeight="1" thickTop="1" thickBot="1">
      <c r="C111" s="85"/>
      <c r="D111" s="86"/>
      <c r="E111" s="86"/>
      <c r="F111" s="87" t="s">
        <v>74</v>
      </c>
      <c r="G111" s="300"/>
      <c r="H111" s="88">
        <f>H110/H108</f>
        <v>-0.150039375</v>
      </c>
      <c r="I111" s="88"/>
      <c r="J111" s="88"/>
      <c r="K111" s="300"/>
      <c r="L111" s="88">
        <f>L110/L108</f>
        <v>-0.25428325056621021</v>
      </c>
      <c r="M111" s="10"/>
      <c r="N111" s="89"/>
      <c r="O111" s="141"/>
      <c r="P111" s="147"/>
    </row>
    <row r="112" spans="3:21" s="2" customFormat="1" ht="15" customHeight="1" thickTop="1">
      <c r="C112" s="5"/>
      <c r="D112" s="57"/>
      <c r="E112" s="57"/>
      <c r="F112" s="57"/>
      <c r="G112" s="295"/>
      <c r="H112" s="79"/>
      <c r="I112" s="79"/>
      <c r="J112" s="79"/>
      <c r="K112" s="295"/>
      <c r="L112" s="79"/>
      <c r="M112" s="91"/>
      <c r="N112" s="91"/>
      <c r="O112" s="131"/>
      <c r="P112" s="6"/>
    </row>
    <row r="113" spans="1:16" s="2" customFormat="1" ht="15" customHeight="1">
      <c r="C113" s="316"/>
      <c r="D113" s="375"/>
      <c r="E113" s="375"/>
      <c r="F113" s="375"/>
      <c r="G113" s="376"/>
      <c r="H113" s="131"/>
      <c r="I113" s="131"/>
      <c r="J113" s="131"/>
      <c r="K113" s="376"/>
      <c r="L113" s="131"/>
      <c r="M113" s="377"/>
      <c r="N113" s="377"/>
      <c r="O113" s="131"/>
      <c r="P113" s="6"/>
    </row>
    <row r="114" spans="1:16" s="2" customFormat="1" ht="15" customHeight="1">
      <c r="C114" s="316"/>
      <c r="D114" s="375"/>
      <c r="E114" s="375"/>
      <c r="F114" s="375"/>
      <c r="G114" s="376"/>
      <c r="H114" s="131"/>
      <c r="I114" s="131"/>
      <c r="J114" s="131"/>
      <c r="K114" s="376"/>
      <c r="L114" s="131"/>
      <c r="M114" s="377"/>
      <c r="N114" s="377"/>
      <c r="O114" s="131"/>
      <c r="P114" s="6"/>
    </row>
    <row r="115" spans="1:16" s="2" customFormat="1" ht="15" customHeight="1" thickBot="1">
      <c r="C115" s="316"/>
      <c r="D115" s="375"/>
      <c r="E115" s="375"/>
      <c r="F115" s="375"/>
      <c r="G115" s="376"/>
      <c r="H115" s="131"/>
      <c r="I115" s="131"/>
      <c r="J115" s="131"/>
      <c r="K115" s="376"/>
      <c r="L115" s="131"/>
      <c r="M115" s="377"/>
      <c r="N115" s="377"/>
      <c r="O115" s="131"/>
      <c r="P115" s="6"/>
    </row>
    <row r="116" spans="1:16" s="2" customFormat="1" ht="18" customHeight="1" thickTop="1">
      <c r="A116" s="23"/>
      <c r="B116" s="23"/>
      <c r="C116" s="546"/>
      <c r="D116" s="547"/>
      <c r="E116" s="547"/>
      <c r="F116" s="548"/>
      <c r="G116" s="549"/>
      <c r="H116" s="550"/>
      <c r="I116" s="550"/>
      <c r="J116" s="550"/>
      <c r="K116" s="549"/>
      <c r="L116" s="550"/>
      <c r="M116" s="551"/>
      <c r="N116" s="550"/>
      <c r="O116" s="552"/>
      <c r="P116" s="553"/>
    </row>
    <row r="117" spans="1:16" s="23" customFormat="1" ht="16.95" customHeight="1">
      <c r="C117" s="554"/>
      <c r="D117" s="16"/>
      <c r="E117" s="232"/>
      <c r="F117" s="541"/>
      <c r="G117" s="302"/>
      <c r="H117" s="452" t="s">
        <v>1</v>
      </c>
      <c r="I117" s="93"/>
      <c r="J117" s="449" t="s">
        <v>2</v>
      </c>
      <c r="K117" s="302"/>
      <c r="L117" s="468" t="s">
        <v>6</v>
      </c>
      <c r="M117" s="156"/>
      <c r="N117" s="12" t="s">
        <v>203</v>
      </c>
      <c r="O117" s="214" t="s">
        <v>88</v>
      </c>
      <c r="P117" s="555"/>
    </row>
    <row r="118" spans="1:16" s="23" customFormat="1" ht="16.95" customHeight="1">
      <c r="C118" s="554"/>
      <c r="D118" s="24"/>
      <c r="E118" s="233"/>
      <c r="F118" s="542" t="s">
        <v>59</v>
      </c>
      <c r="G118" s="290"/>
      <c r="H118" s="453" t="s">
        <v>60</v>
      </c>
      <c r="I118" s="18"/>
      <c r="J118" s="450" t="s">
        <v>60</v>
      </c>
      <c r="K118" s="290"/>
      <c r="L118" s="469" t="s">
        <v>60</v>
      </c>
      <c r="M118" s="157"/>
      <c r="N118" s="120" t="s">
        <v>204</v>
      </c>
      <c r="O118" s="26" t="s">
        <v>60</v>
      </c>
      <c r="P118" s="555"/>
    </row>
    <row r="119" spans="1:16" s="23" customFormat="1" ht="16.95" customHeight="1">
      <c r="C119" s="554"/>
      <c r="D119" s="29"/>
      <c r="E119" s="234"/>
      <c r="F119" s="30"/>
      <c r="G119" s="289"/>
      <c r="H119" s="525" t="s">
        <v>95</v>
      </c>
      <c r="I119" s="18"/>
      <c r="J119" s="451" t="s">
        <v>124</v>
      </c>
      <c r="K119" s="289"/>
      <c r="L119" s="526" t="s">
        <v>125</v>
      </c>
      <c r="M119" s="157"/>
      <c r="N119" s="155"/>
      <c r="O119" s="329" t="s">
        <v>104</v>
      </c>
      <c r="P119" s="555"/>
    </row>
    <row r="120" spans="1:16" s="40" customFormat="1" ht="10.050000000000001" customHeight="1">
      <c r="C120" s="556"/>
      <c r="D120" s="173"/>
      <c r="E120" s="173"/>
      <c r="F120" s="158"/>
      <c r="G120" s="303"/>
      <c r="H120" s="154"/>
      <c r="I120" s="159"/>
      <c r="J120" s="159"/>
      <c r="K120" s="303"/>
      <c r="L120" s="159"/>
      <c r="M120" s="157"/>
      <c r="N120" s="155"/>
      <c r="O120" s="223"/>
      <c r="P120" s="557"/>
    </row>
    <row r="121" spans="1:16" s="94" customFormat="1" ht="4.95" customHeight="1">
      <c r="C121" s="558"/>
      <c r="D121" s="95"/>
      <c r="E121" s="240"/>
      <c r="F121" s="96"/>
      <c r="G121" s="292"/>
      <c r="H121" s="97"/>
      <c r="I121" s="98"/>
      <c r="J121" s="97"/>
      <c r="K121" s="292"/>
      <c r="L121" s="97"/>
      <c r="M121" s="159"/>
      <c r="N121" s="155"/>
      <c r="O121" s="191"/>
      <c r="P121" s="557"/>
    </row>
    <row r="122" spans="1:16" s="94" customFormat="1" ht="16.95" customHeight="1">
      <c r="C122" s="558"/>
      <c r="D122" s="99"/>
      <c r="E122" s="241"/>
      <c r="F122" s="35" t="s">
        <v>61</v>
      </c>
      <c r="G122" s="292"/>
      <c r="H122" s="205">
        <v>27635</v>
      </c>
      <c r="I122" s="98"/>
      <c r="J122" s="100">
        <f>H124</f>
        <v>-21396.26</v>
      </c>
      <c r="K122" s="292"/>
      <c r="L122" s="205">
        <f>H124</f>
        <v>-21396.26</v>
      </c>
      <c r="M122" s="161"/>
      <c r="N122" s="216"/>
      <c r="O122" s="126">
        <f>L122-J122</f>
        <v>0</v>
      </c>
      <c r="P122" s="557"/>
    </row>
    <row r="123" spans="1:16" s="94" customFormat="1" ht="16.95" customHeight="1">
      <c r="C123" s="558"/>
      <c r="D123" s="99"/>
      <c r="E123" s="241"/>
      <c r="F123" s="101" t="s">
        <v>62</v>
      </c>
      <c r="G123" s="304"/>
      <c r="H123" s="211">
        <v>-49031.26</v>
      </c>
      <c r="I123" s="161"/>
      <c r="J123" s="100">
        <v>4270.22</v>
      </c>
      <c r="K123" s="304"/>
      <c r="L123" s="211">
        <f>L148-L146-L139-L122</f>
        <v>-2101.7799999999988</v>
      </c>
      <c r="M123" s="161"/>
      <c r="N123" s="102"/>
      <c r="O123" s="129">
        <f>L123-J123</f>
        <v>-6371.9999999999991</v>
      </c>
      <c r="P123" s="557"/>
    </row>
    <row r="124" spans="1:16" s="94" customFormat="1" ht="16.95" customHeight="1">
      <c r="C124" s="558"/>
      <c r="D124" s="99"/>
      <c r="E124" s="241"/>
      <c r="F124" s="103" t="s">
        <v>63</v>
      </c>
      <c r="G124" s="304"/>
      <c r="H124" s="471">
        <v>-21396.26</v>
      </c>
      <c r="I124" s="162"/>
      <c r="J124" s="432">
        <v>-17126.04</v>
      </c>
      <c r="K124" s="304"/>
      <c r="L124" s="432">
        <f>SUM(L122:L123)</f>
        <v>-23498.039999999997</v>
      </c>
      <c r="M124" s="160"/>
      <c r="N124" s="217"/>
      <c r="O124" s="192">
        <f>SUM(O122:O123)</f>
        <v>-6371.9999999999991</v>
      </c>
      <c r="P124" s="557"/>
    </row>
    <row r="125" spans="1:16" s="94" customFormat="1" ht="10.050000000000001" customHeight="1">
      <c r="C125" s="558"/>
      <c r="D125" s="99"/>
      <c r="E125" s="241"/>
      <c r="F125" s="35"/>
      <c r="G125" s="292"/>
      <c r="H125" s="100"/>
      <c r="I125" s="98"/>
      <c r="J125" s="100"/>
      <c r="K125" s="292"/>
      <c r="L125" s="205"/>
      <c r="M125" s="160"/>
      <c r="N125" s="159"/>
      <c r="O125" s="115"/>
      <c r="P125" s="557"/>
    </row>
    <row r="126" spans="1:16" s="94" customFormat="1" ht="16.95" customHeight="1">
      <c r="C126" s="558"/>
      <c r="D126" s="207"/>
      <c r="E126" s="242"/>
      <c r="F126" s="264" t="s">
        <v>85</v>
      </c>
      <c r="G126" s="292"/>
      <c r="H126" s="100"/>
      <c r="I126" s="98"/>
      <c r="J126" s="213"/>
      <c r="K126" s="292"/>
      <c r="L126" s="205"/>
      <c r="M126" s="161"/>
      <c r="N126" s="195"/>
      <c r="O126" s="115"/>
      <c r="P126" s="557"/>
    </row>
    <row r="127" spans="1:16" s="94" customFormat="1" ht="16.95" customHeight="1">
      <c r="C127" s="558"/>
      <c r="D127" s="207"/>
      <c r="E127" s="242"/>
      <c r="F127" s="265" t="s">
        <v>64</v>
      </c>
      <c r="G127" s="292"/>
      <c r="H127" s="198">
        <v>500</v>
      </c>
      <c r="I127" s="98"/>
      <c r="J127" s="193">
        <v>500</v>
      </c>
      <c r="K127" s="292"/>
      <c r="L127" s="430">
        <v>500</v>
      </c>
      <c r="M127" s="161"/>
      <c r="N127" s="146"/>
      <c r="O127" s="126">
        <f t="shared" ref="O127:O137" si="8">L127-J127</f>
        <v>0</v>
      </c>
      <c r="P127" s="557"/>
    </row>
    <row r="128" spans="1:16" s="94" customFormat="1" ht="16.95" customHeight="1">
      <c r="C128" s="558"/>
      <c r="D128" s="207"/>
      <c r="E128" s="242"/>
      <c r="F128" s="265" t="s">
        <v>65</v>
      </c>
      <c r="G128" s="292"/>
      <c r="H128" s="198">
        <v>5000</v>
      </c>
      <c r="I128" s="98"/>
      <c r="J128" s="193">
        <v>5000</v>
      </c>
      <c r="K128" s="292"/>
      <c r="L128" s="430">
        <v>5000</v>
      </c>
      <c r="M128" s="161"/>
      <c r="N128" s="49"/>
      <c r="O128" s="126">
        <f t="shared" si="8"/>
        <v>0</v>
      </c>
      <c r="P128" s="557"/>
    </row>
    <row r="129" spans="3:16" s="94" customFormat="1" ht="16.95" customHeight="1">
      <c r="C129" s="558"/>
      <c r="D129" s="207"/>
      <c r="E129" s="242"/>
      <c r="F129" s="265" t="s">
        <v>139</v>
      </c>
      <c r="G129" s="292"/>
      <c r="H129" s="198">
        <v>2000</v>
      </c>
      <c r="I129" s="98"/>
      <c r="J129" s="193">
        <v>2000</v>
      </c>
      <c r="K129" s="292"/>
      <c r="L129" s="430">
        <v>2000</v>
      </c>
      <c r="M129" s="161"/>
      <c r="N129" s="49"/>
      <c r="O129" s="126">
        <f t="shared" si="8"/>
        <v>0</v>
      </c>
      <c r="P129" s="557"/>
    </row>
    <row r="130" spans="3:16" s="94" customFormat="1" ht="16.95" customHeight="1">
      <c r="C130" s="558"/>
      <c r="D130" s="208"/>
      <c r="E130" s="243"/>
      <c r="F130" s="248" t="s">
        <v>54</v>
      </c>
      <c r="G130" s="297"/>
      <c r="H130" s="198">
        <v>4591</v>
      </c>
      <c r="I130" s="98"/>
      <c r="J130" s="193">
        <v>0</v>
      </c>
      <c r="K130" s="297"/>
      <c r="L130" s="430">
        <v>0</v>
      </c>
      <c r="M130" s="161"/>
      <c r="N130" s="49"/>
      <c r="O130" s="126">
        <f t="shared" si="8"/>
        <v>0</v>
      </c>
      <c r="P130" s="557"/>
    </row>
    <row r="131" spans="3:16" s="94" customFormat="1" ht="16.95" customHeight="1">
      <c r="C131" s="558"/>
      <c r="D131" s="208"/>
      <c r="E131" s="243"/>
      <c r="F131" s="231" t="s">
        <v>140</v>
      </c>
      <c r="G131" s="297"/>
      <c r="H131" s="198">
        <v>3000</v>
      </c>
      <c r="I131" s="98"/>
      <c r="J131" s="193">
        <v>1000</v>
      </c>
      <c r="K131" s="297"/>
      <c r="L131" s="430">
        <v>1000</v>
      </c>
      <c r="M131" s="161"/>
      <c r="N131" s="49"/>
      <c r="O131" s="126">
        <f t="shared" si="8"/>
        <v>0</v>
      </c>
      <c r="P131" s="557"/>
    </row>
    <row r="132" spans="3:16" s="94" customFormat="1" ht="16.95" customHeight="1">
      <c r="C132" s="558"/>
      <c r="D132" s="208"/>
      <c r="E132" s="243"/>
      <c r="F132" s="248" t="s">
        <v>92</v>
      </c>
      <c r="G132" s="297"/>
      <c r="H132" s="198">
        <v>0</v>
      </c>
      <c r="I132" s="98"/>
      <c r="J132" s="193">
        <v>15000</v>
      </c>
      <c r="K132" s="297"/>
      <c r="L132" s="430">
        <v>5000</v>
      </c>
      <c r="M132" s="161"/>
      <c r="N132" s="345" t="s">
        <v>186</v>
      </c>
      <c r="O132" s="126">
        <f t="shared" si="8"/>
        <v>-10000</v>
      </c>
      <c r="P132" s="557"/>
    </row>
    <row r="133" spans="3:16" s="94" customFormat="1" ht="16.95" customHeight="1">
      <c r="C133" s="558"/>
      <c r="D133" s="208"/>
      <c r="E133" s="243"/>
      <c r="F133" s="248" t="s">
        <v>202</v>
      </c>
      <c r="G133" s="297"/>
      <c r="H133" s="198">
        <v>0</v>
      </c>
      <c r="I133" s="98"/>
      <c r="J133" s="193">
        <v>0</v>
      </c>
      <c r="K133" s="297"/>
      <c r="L133" s="430">
        <v>5000</v>
      </c>
      <c r="M133" s="161"/>
      <c r="N133" s="345" t="s">
        <v>186</v>
      </c>
      <c r="O133" s="126">
        <f t="shared" si="8"/>
        <v>5000</v>
      </c>
      <c r="P133" s="557"/>
    </row>
    <row r="134" spans="3:16" s="94" customFormat="1" ht="16.95" customHeight="1">
      <c r="C134" s="558"/>
      <c r="D134" s="208"/>
      <c r="E134" s="243"/>
      <c r="F134" s="248" t="s">
        <v>141</v>
      </c>
      <c r="G134" s="297"/>
      <c r="H134" s="198">
        <v>15500</v>
      </c>
      <c r="I134" s="98"/>
      <c r="J134" s="193">
        <v>0</v>
      </c>
      <c r="K134" s="297"/>
      <c r="L134" s="430">
        <v>1500</v>
      </c>
      <c r="M134" s="161"/>
      <c r="N134" s="345" t="s">
        <v>200</v>
      </c>
      <c r="O134" s="126">
        <f t="shared" si="8"/>
        <v>1500</v>
      </c>
      <c r="P134" s="557"/>
    </row>
    <row r="135" spans="3:16" s="94" customFormat="1" ht="16.95" customHeight="1">
      <c r="C135" s="558"/>
      <c r="D135" s="208"/>
      <c r="E135" s="243"/>
      <c r="F135" s="231" t="s">
        <v>82</v>
      </c>
      <c r="G135" s="297"/>
      <c r="H135" s="198">
        <v>1000</v>
      </c>
      <c r="I135" s="98"/>
      <c r="J135" s="193">
        <v>500</v>
      </c>
      <c r="K135" s="297"/>
      <c r="L135" s="430">
        <v>300</v>
      </c>
      <c r="M135" s="161"/>
      <c r="N135" s="49"/>
      <c r="O135" s="126">
        <f t="shared" si="8"/>
        <v>-200</v>
      </c>
      <c r="P135" s="557"/>
    </row>
    <row r="136" spans="3:16" s="94" customFormat="1" ht="16.95" customHeight="1">
      <c r="C136" s="558"/>
      <c r="D136" s="208"/>
      <c r="E136" s="243"/>
      <c r="F136" s="229" t="s">
        <v>117</v>
      </c>
      <c r="G136" s="297"/>
      <c r="H136" s="198">
        <v>3200</v>
      </c>
      <c r="I136" s="98"/>
      <c r="J136" s="193">
        <v>0</v>
      </c>
      <c r="K136" s="297"/>
      <c r="L136" s="430">
        <v>0</v>
      </c>
      <c r="M136" s="161"/>
      <c r="N136" s="49"/>
      <c r="O136" s="126">
        <f t="shared" si="8"/>
        <v>0</v>
      </c>
      <c r="P136" s="557"/>
    </row>
    <row r="137" spans="3:16" s="94" customFormat="1" ht="16.95" customHeight="1">
      <c r="C137" s="558"/>
      <c r="D137" s="208"/>
      <c r="E137" s="243"/>
      <c r="F137" s="248" t="s">
        <v>86</v>
      </c>
      <c r="G137" s="297"/>
      <c r="H137" s="194">
        <v>10000</v>
      </c>
      <c r="I137" s="98"/>
      <c r="J137" s="193">
        <v>10000</v>
      </c>
      <c r="K137" s="297"/>
      <c r="L137" s="421">
        <v>10000</v>
      </c>
      <c r="M137" s="161"/>
      <c r="N137" s="49"/>
      <c r="O137" s="126">
        <f t="shared" si="8"/>
        <v>0</v>
      </c>
      <c r="P137" s="557"/>
    </row>
    <row r="138" spans="3:16" s="94" customFormat="1" ht="10.050000000000001" customHeight="1">
      <c r="C138" s="558"/>
      <c r="D138" s="206"/>
      <c r="E138" s="244"/>
      <c r="F138" s="82"/>
      <c r="G138" s="297"/>
      <c r="H138" s="205"/>
      <c r="I138" s="98"/>
      <c r="J138" s="213"/>
      <c r="K138" s="297"/>
      <c r="L138" s="205"/>
      <c r="M138" s="161"/>
      <c r="N138" s="380"/>
      <c r="O138" s="115"/>
      <c r="P138" s="557"/>
    </row>
    <row r="139" spans="3:16" s="94" customFormat="1" ht="16.95" customHeight="1">
      <c r="C139" s="558"/>
      <c r="D139" s="206"/>
      <c r="E139" s="244"/>
      <c r="F139" s="82"/>
      <c r="G139" s="297"/>
      <c r="H139" s="209">
        <f>SUM(H127:H138)</f>
        <v>44791</v>
      </c>
      <c r="I139" s="98"/>
      <c r="J139" s="432">
        <f>SUM(J127:J138)</f>
        <v>34000</v>
      </c>
      <c r="K139" s="297"/>
      <c r="L139" s="441">
        <f>SUM(L127:L138)</f>
        <v>30300</v>
      </c>
      <c r="M139" s="161"/>
      <c r="N139" s="195"/>
      <c r="O139" s="204">
        <f>SUM(O127:O138)</f>
        <v>-3700</v>
      </c>
      <c r="P139" s="557"/>
    </row>
    <row r="140" spans="3:16" s="94" customFormat="1" ht="16.95" customHeight="1">
      <c r="C140" s="558"/>
      <c r="D140" s="206"/>
      <c r="E140" s="244"/>
      <c r="F140" s="210" t="s">
        <v>87</v>
      </c>
      <c r="G140" s="297"/>
      <c r="H140" s="100"/>
      <c r="I140" s="98"/>
      <c r="J140" s="213"/>
      <c r="K140" s="297"/>
      <c r="L140" s="205"/>
      <c r="M140" s="161"/>
      <c r="N140" s="380"/>
      <c r="O140" s="115"/>
      <c r="P140" s="557"/>
    </row>
    <row r="141" spans="3:16" s="40" customFormat="1" ht="16.95" customHeight="1">
      <c r="C141" s="556"/>
      <c r="D141" s="81"/>
      <c r="E141" s="245"/>
      <c r="F141" s="402" t="s">
        <v>142</v>
      </c>
      <c r="G141" s="297"/>
      <c r="H141" s="198">
        <v>3925</v>
      </c>
      <c r="I141" s="36"/>
      <c r="J141" s="194">
        <v>0</v>
      </c>
      <c r="K141" s="297"/>
      <c r="L141" s="430">
        <v>0</v>
      </c>
      <c r="M141" s="159"/>
      <c r="N141" s="381"/>
      <c r="O141" s="126">
        <f>L141-J141</f>
        <v>0</v>
      </c>
      <c r="P141" s="557"/>
    </row>
    <row r="142" spans="3:16" s="40" customFormat="1" ht="16.95" customHeight="1">
      <c r="C142" s="556"/>
      <c r="D142" s="81"/>
      <c r="E142" s="245"/>
      <c r="F142" s="403" t="s">
        <v>143</v>
      </c>
      <c r="G142" s="297"/>
      <c r="H142" s="198">
        <v>2158</v>
      </c>
      <c r="I142" s="36"/>
      <c r="J142" s="194">
        <v>0</v>
      </c>
      <c r="K142" s="297"/>
      <c r="L142" s="430">
        <v>0</v>
      </c>
      <c r="M142" s="159"/>
      <c r="N142" s="49"/>
      <c r="O142" s="126">
        <f>L142-J142</f>
        <v>0</v>
      </c>
      <c r="P142" s="557"/>
    </row>
    <row r="143" spans="3:16" s="40" customFormat="1" ht="16.95" customHeight="1">
      <c r="C143" s="556"/>
      <c r="D143" s="81"/>
      <c r="E143" s="245"/>
      <c r="F143" s="403" t="s">
        <v>144</v>
      </c>
      <c r="G143" s="297"/>
      <c r="H143" s="198">
        <v>2800</v>
      </c>
      <c r="I143" s="36"/>
      <c r="J143" s="194">
        <v>1000</v>
      </c>
      <c r="K143" s="297"/>
      <c r="L143" s="430">
        <v>1000</v>
      </c>
      <c r="M143" s="159"/>
      <c r="N143" s="225"/>
      <c r="O143" s="126">
        <f>L143-J143</f>
        <v>0</v>
      </c>
      <c r="P143" s="557"/>
    </row>
    <row r="144" spans="3:16" s="40" customFormat="1" ht="16.95" customHeight="1">
      <c r="C144" s="556"/>
      <c r="D144" s="81"/>
      <c r="E144" s="245"/>
      <c r="F144" s="404" t="s">
        <v>70</v>
      </c>
      <c r="G144" s="297"/>
      <c r="H144" s="198">
        <v>0</v>
      </c>
      <c r="I144" s="36"/>
      <c r="J144" s="194">
        <v>0</v>
      </c>
      <c r="K144" s="297"/>
      <c r="L144" s="430">
        <v>0</v>
      </c>
      <c r="M144" s="159"/>
      <c r="N144" s="49"/>
      <c r="O144" s="126">
        <f>L144-J144</f>
        <v>0</v>
      </c>
      <c r="P144" s="557"/>
    </row>
    <row r="145" spans="1:18" s="94" customFormat="1" ht="10.050000000000001" customHeight="1">
      <c r="C145" s="558"/>
      <c r="D145" s="104"/>
      <c r="E145" s="160"/>
      <c r="F145" s="105"/>
      <c r="G145" s="292"/>
      <c r="H145" s="212"/>
      <c r="I145" s="161"/>
      <c r="J145" s="98"/>
      <c r="K145" s="292"/>
      <c r="L145" s="98"/>
      <c r="M145" s="161"/>
      <c r="N145" s="195"/>
      <c r="O145" s="118"/>
      <c r="P145" s="557"/>
    </row>
    <row r="146" spans="1:18" s="94" customFormat="1" ht="16.95" customHeight="1">
      <c r="C146" s="558"/>
      <c r="D146" s="104"/>
      <c r="E146" s="160"/>
      <c r="F146" s="106" t="s">
        <v>66</v>
      </c>
      <c r="G146" s="292"/>
      <c r="H146" s="209">
        <f>SUM(H141:H145)</f>
        <v>8883</v>
      </c>
      <c r="I146" s="163"/>
      <c r="J146" s="432">
        <f>SUM(J141:J145)</f>
        <v>1000</v>
      </c>
      <c r="K146" s="292"/>
      <c r="L146" s="441">
        <f>SUM(L141:L145)</f>
        <v>1000</v>
      </c>
      <c r="M146" s="161"/>
      <c r="N146" s="218"/>
      <c r="O146" s="116">
        <f>SUM(O141:O145)</f>
        <v>0</v>
      </c>
      <c r="P146" s="557"/>
    </row>
    <row r="147" spans="1:18" customFormat="1" ht="10.050000000000001" customHeight="1" thickBot="1">
      <c r="A147" s="107"/>
      <c r="B147" s="107"/>
      <c r="C147" s="559"/>
      <c r="D147" s="108"/>
      <c r="E147" s="246"/>
      <c r="F147" s="109"/>
      <c r="G147" s="293"/>
      <c r="H147" s="98"/>
      <c r="I147" s="98"/>
      <c r="J147" s="98"/>
      <c r="K147" s="293"/>
      <c r="L147" s="110"/>
      <c r="M147" s="161"/>
      <c r="N147" s="156"/>
      <c r="O147" s="190"/>
      <c r="P147" s="555"/>
      <c r="Q147" s="2"/>
    </row>
    <row r="148" spans="1:18" customFormat="1" ht="30" customHeight="1" thickTop="1" thickBot="1">
      <c r="A148" s="107"/>
      <c r="B148" s="107"/>
      <c r="C148" s="559"/>
      <c r="D148" s="472"/>
      <c r="E148" s="472"/>
      <c r="F148" s="472" t="s">
        <v>157</v>
      </c>
      <c r="G148" s="420">
        <f>H148/H99</f>
        <v>0.33622645833333337</v>
      </c>
      <c r="H148" s="447">
        <v>32277.74</v>
      </c>
      <c r="I148" s="420"/>
      <c r="J148" s="442">
        <v>17873.96</v>
      </c>
      <c r="K148" s="420">
        <f>L148/L99</f>
        <v>8.1270416666666692E-2</v>
      </c>
      <c r="L148" s="440">
        <f>H148+L110</f>
        <v>7801.9600000000028</v>
      </c>
      <c r="M148" s="164"/>
      <c r="N148" s="373" t="s">
        <v>156</v>
      </c>
      <c r="O148" s="347">
        <f>O124+O139+O146</f>
        <v>-10072</v>
      </c>
      <c r="P148" s="555"/>
      <c r="Q148" s="2"/>
    </row>
    <row r="149" spans="1:18" customFormat="1" ht="30" customHeight="1" thickTop="1" thickBot="1">
      <c r="A149" s="107"/>
      <c r="B149" s="107"/>
      <c r="C149" s="559"/>
      <c r="D149" s="267"/>
      <c r="E149" s="267"/>
      <c r="F149" s="278"/>
      <c r="G149" s="406"/>
      <c r="H149" s="273"/>
      <c r="I149" s="474"/>
      <c r="J149" s="475"/>
      <c r="K149" s="474"/>
      <c r="L149" s="343"/>
      <c r="M149" s="164"/>
      <c r="N149" s="219"/>
      <c r="O149" s="343"/>
      <c r="P149" s="555"/>
      <c r="Q149" s="2"/>
    </row>
    <row r="150" spans="1:18" customFormat="1" ht="30" customHeight="1" thickTop="1" thickBot="1">
      <c r="A150" s="107"/>
      <c r="B150" s="107"/>
      <c r="C150" s="559"/>
      <c r="D150" s="267"/>
      <c r="E150" s="268"/>
      <c r="F150" s="268" t="s">
        <v>96</v>
      </c>
      <c r="G150" s="406"/>
      <c r="H150" s="446">
        <v>44739.73</v>
      </c>
      <c r="I150" s="474"/>
      <c r="J150" s="444">
        <v>34739.730000000003</v>
      </c>
      <c r="K150" s="474"/>
      <c r="L150" s="445">
        <f>L168</f>
        <v>34739.729999999996</v>
      </c>
      <c r="M150" s="164"/>
      <c r="N150" s="219"/>
      <c r="O150" s="394">
        <f>L150-J150</f>
        <v>0</v>
      </c>
      <c r="P150" s="555"/>
      <c r="Q150" s="2"/>
    </row>
    <row r="151" spans="1:18" customFormat="1" ht="30" customHeight="1" thickTop="1">
      <c r="A151" s="107"/>
      <c r="B151" s="107"/>
      <c r="C151" s="559"/>
      <c r="D151" s="267"/>
      <c r="E151" s="269"/>
      <c r="F151" s="270" t="s">
        <v>97</v>
      </c>
      <c r="G151" s="406"/>
      <c r="H151" s="475"/>
      <c r="I151" s="474"/>
      <c r="J151" s="475"/>
      <c r="K151" s="474"/>
      <c r="L151" s="343"/>
      <c r="M151" s="164"/>
      <c r="N151" s="219"/>
      <c r="O151" s="395"/>
      <c r="P151" s="555"/>
      <c r="Q151" s="2"/>
    </row>
    <row r="152" spans="1:18" s="84" customFormat="1" ht="10.050000000000001" customHeight="1">
      <c r="C152" s="560"/>
      <c r="D152" s="267"/>
      <c r="E152" s="316"/>
      <c r="F152" s="316"/>
      <c r="G152" s="407"/>
      <c r="H152" s="314"/>
      <c r="I152" s="407"/>
      <c r="J152" s="314"/>
      <c r="K152" s="407"/>
      <c r="L152" s="476"/>
      <c r="M152" s="283"/>
      <c r="N152" s="284"/>
      <c r="O152" s="275"/>
      <c r="P152" s="561"/>
    </row>
    <row r="153" spans="1:18" s="2" customFormat="1" ht="30" customHeight="1">
      <c r="A153" s="111"/>
      <c r="B153" s="111"/>
      <c r="C153" s="562"/>
      <c r="D153" s="473"/>
      <c r="E153" s="473"/>
      <c r="F153" s="473" t="s">
        <v>158</v>
      </c>
      <c r="G153" s="405">
        <f>H153/H99</f>
        <v>0.80226531249999999</v>
      </c>
      <c r="H153" s="448">
        <f>H148+H150</f>
        <v>77017.47</v>
      </c>
      <c r="I153" s="405"/>
      <c r="J153" s="527">
        <f>J148+J150</f>
        <v>52613.69</v>
      </c>
      <c r="K153" s="405">
        <f>L153/L99</f>
        <v>0.44314260416666668</v>
      </c>
      <c r="L153" s="439">
        <f>L148+L150</f>
        <v>42541.69</v>
      </c>
      <c r="M153" s="274"/>
      <c r="N153" s="276"/>
      <c r="O153" s="394">
        <f>L153-J153</f>
        <v>-10072</v>
      </c>
      <c r="P153" s="563"/>
      <c r="Q153" s="277"/>
      <c r="R153" s="277"/>
    </row>
    <row r="154" spans="1:18" s="2" customFormat="1" ht="18" customHeight="1" thickBot="1">
      <c r="A154" s="1"/>
      <c r="B154" s="1"/>
      <c r="C154" s="564"/>
      <c r="D154" s="565"/>
      <c r="E154" s="566"/>
      <c r="F154" s="567"/>
      <c r="G154" s="568"/>
      <c r="H154" s="569"/>
      <c r="I154" s="570"/>
      <c r="J154" s="569"/>
      <c r="K154" s="568"/>
      <c r="L154" s="571"/>
      <c r="M154" s="572"/>
      <c r="N154" s="573" t="s">
        <v>205</v>
      </c>
      <c r="O154" s="574" t="s">
        <v>67</v>
      </c>
      <c r="P154" s="575"/>
      <c r="Q154" s="277"/>
      <c r="R154" s="277"/>
    </row>
    <row r="155" spans="1:18" s="2" customFormat="1" ht="19.95" customHeight="1" thickTop="1">
      <c r="A155" s="1"/>
      <c r="B155" s="1"/>
      <c r="C155" s="267"/>
      <c r="D155" s="267"/>
      <c r="E155" s="278"/>
      <c r="F155" s="270"/>
      <c r="G155" s="305"/>
      <c r="H155" s="271"/>
      <c r="I155" s="272"/>
      <c r="J155" s="271"/>
      <c r="K155" s="305"/>
      <c r="L155" s="315"/>
      <c r="M155" s="274"/>
      <c r="N155" s="271"/>
      <c r="O155" s="275"/>
      <c r="P155" s="275"/>
      <c r="Q155" s="277"/>
      <c r="R155" s="277"/>
    </row>
    <row r="156" spans="1:18" s="2" customFormat="1" ht="19.95" customHeight="1">
      <c r="A156" s="1"/>
      <c r="B156" s="1"/>
      <c r="C156" s="267"/>
      <c r="D156" s="267"/>
      <c r="E156" s="278"/>
      <c r="F156" s="270"/>
      <c r="G156" s="305"/>
      <c r="H156" s="271"/>
      <c r="I156" s="272"/>
      <c r="J156" s="271"/>
      <c r="K156" s="305"/>
      <c r="L156" s="315"/>
      <c r="M156" s="274"/>
      <c r="N156" s="271"/>
      <c r="O156" s="275"/>
      <c r="P156" s="275"/>
      <c r="Q156" s="277"/>
      <c r="R156" s="277"/>
    </row>
    <row r="157" spans="1:18" s="2" customFormat="1" ht="19.95" customHeight="1">
      <c r="A157" s="1"/>
      <c r="B157" s="1"/>
      <c r="C157" s="267"/>
      <c r="D157" s="267"/>
      <c r="E157" s="23"/>
      <c r="F157" s="398" t="s">
        <v>115</v>
      </c>
      <c r="G157" s="398"/>
      <c r="H157" s="398"/>
      <c r="I157" s="23"/>
      <c r="K157" s="286"/>
      <c r="M157" s="107"/>
      <c r="N157" s="427"/>
      <c r="O157" s="396"/>
      <c r="P157" s="275"/>
      <c r="Q157" s="277"/>
      <c r="R157" s="277"/>
    </row>
    <row r="158" spans="1:18" s="2" customFormat="1" ht="19.95" customHeight="1" thickBot="1">
      <c r="A158" s="1"/>
      <c r="B158" s="1"/>
      <c r="C158" s="111"/>
      <c r="D158" s="23"/>
      <c r="G158" s="286"/>
      <c r="J158" s="279"/>
      <c r="K158" s="286"/>
      <c r="L158"/>
      <c r="M158"/>
      <c r="N158" s="427"/>
      <c r="O158" s="396"/>
      <c r="P158" s="332"/>
    </row>
    <row r="159" spans="1:18" s="2" customFormat="1" ht="19.95" customHeight="1" thickBot="1">
      <c r="A159" s="1"/>
      <c r="B159" s="1"/>
      <c r="C159" s="1"/>
      <c r="E159" s="454"/>
      <c r="F159" s="455" t="s">
        <v>98</v>
      </c>
      <c r="G159" s="508"/>
      <c r="H159" s="509"/>
      <c r="I159" s="509"/>
      <c r="J159" s="509"/>
      <c r="K159" s="508"/>
      <c r="L159" s="509"/>
      <c r="M159" s="511"/>
      <c r="N159" s="427"/>
      <c r="O159" s="396"/>
      <c r="P159" s="277"/>
    </row>
    <row r="160" spans="1:18" s="2" customFormat="1" ht="19.95" customHeight="1">
      <c r="A160" s="1"/>
      <c r="B160" s="1"/>
      <c r="C160"/>
      <c r="D160"/>
      <c r="E160" s="487"/>
      <c r="F160" s="488" t="s">
        <v>111</v>
      </c>
      <c r="G160" s="489"/>
      <c r="H160" s="490"/>
      <c r="I160" s="490"/>
      <c r="J160" s="490"/>
      <c r="K160" s="489"/>
      <c r="L160" s="456">
        <v>50000</v>
      </c>
      <c r="M160" s="512"/>
      <c r="N160" s="427"/>
      <c r="O160" s="396"/>
      <c r="P160" s="332"/>
      <c r="Q160" s="277"/>
    </row>
    <row r="161" spans="1:17" s="2" customFormat="1" ht="19.95" customHeight="1">
      <c r="A161" s="1"/>
      <c r="B161" s="1"/>
      <c r="C161"/>
      <c r="D161"/>
      <c r="E161" s="491"/>
      <c r="F161" s="492" t="s">
        <v>99</v>
      </c>
      <c r="G161" s="489"/>
      <c r="H161" s="490"/>
      <c r="I161" s="490"/>
      <c r="J161" s="490"/>
      <c r="K161" s="489"/>
      <c r="L161" s="457">
        <v>1705</v>
      </c>
      <c r="M161" s="512"/>
      <c r="N161" s="397"/>
      <c r="O161" s="510"/>
      <c r="P161" s="330"/>
      <c r="Q161" s="277"/>
    </row>
    <row r="162" spans="1:17" s="2" customFormat="1" ht="19.95" customHeight="1">
      <c r="A162" s="1"/>
      <c r="B162" s="1"/>
      <c r="C162"/>
      <c r="D162"/>
      <c r="E162" s="491"/>
      <c r="F162" s="493"/>
      <c r="G162" s="494" t="s">
        <v>100</v>
      </c>
      <c r="H162" s="494"/>
      <c r="I162" s="494"/>
      <c r="J162" s="494"/>
      <c r="K162" s="495"/>
      <c r="L162" s="458">
        <f t="shared" ref="L162" si="9">SUM(L160:L161)</f>
        <v>51705</v>
      </c>
      <c r="M162" s="512"/>
      <c r="N162" s="154"/>
      <c r="O162" s="330"/>
      <c r="P162" s="330"/>
      <c r="Q162" s="277"/>
    </row>
    <row r="163" spans="1:17" s="2" customFormat="1" ht="19.95" customHeight="1">
      <c r="A163" s="1"/>
      <c r="B163" s="1"/>
      <c r="C163"/>
      <c r="D163"/>
      <c r="E163" s="491"/>
      <c r="F163" s="490" t="s">
        <v>101</v>
      </c>
      <c r="G163" s="489"/>
      <c r="H163" s="496"/>
      <c r="I163" s="490"/>
      <c r="J163" s="490"/>
      <c r="K163" s="497" t="s">
        <v>112</v>
      </c>
      <c r="L163" s="457">
        <v>-5260.27</v>
      </c>
      <c r="M163" s="512"/>
      <c r="N163" s="333"/>
      <c r="O163" s="330"/>
      <c r="P163" s="330"/>
      <c r="Q163" s="277"/>
    </row>
    <row r="164" spans="1:17" s="2" customFormat="1" ht="19.95" customHeight="1">
      <c r="A164" s="1"/>
      <c r="B164" s="1"/>
      <c r="C164"/>
      <c r="D164"/>
      <c r="E164" s="491"/>
      <c r="F164" s="490" t="s">
        <v>102</v>
      </c>
      <c r="G164" s="489"/>
      <c r="H164" s="496"/>
      <c r="I164" s="490"/>
      <c r="J164" s="490"/>
      <c r="K164" s="497" t="s">
        <v>112</v>
      </c>
      <c r="L164" s="457">
        <v>-324.52</v>
      </c>
      <c r="M164" s="512"/>
      <c r="N164" s="154"/>
      <c r="O164" s="330"/>
      <c r="P164" s="330"/>
      <c r="Q164" s="277"/>
    </row>
    <row r="165" spans="1:17" s="2" customFormat="1" ht="19.95" customHeight="1">
      <c r="A165" s="1"/>
      <c r="B165" s="1"/>
      <c r="C165"/>
      <c r="D165"/>
      <c r="E165" s="491"/>
      <c r="F165" s="490" t="s">
        <v>145</v>
      </c>
      <c r="G165" s="489"/>
      <c r="H165" s="496"/>
      <c r="I165" s="490"/>
      <c r="J165" s="490"/>
      <c r="K165" s="497"/>
      <c r="L165" s="457">
        <v>-10000</v>
      </c>
      <c r="M165" s="512"/>
      <c r="N165" s="154"/>
      <c r="O165" s="330"/>
      <c r="P165" s="330"/>
      <c r="Q165" s="277"/>
    </row>
    <row r="166" spans="1:17" s="2" customFormat="1" ht="19.95" customHeight="1">
      <c r="A166" s="1"/>
      <c r="B166" s="1"/>
      <c r="C166"/>
      <c r="D166"/>
      <c r="E166" s="491"/>
      <c r="F166" s="490" t="s">
        <v>146</v>
      </c>
      <c r="G166" s="489"/>
      <c r="H166" s="496"/>
      <c r="I166" s="490"/>
      <c r="J166" s="490"/>
      <c r="K166" s="497"/>
      <c r="L166" s="457">
        <v>-523.78</v>
      </c>
      <c r="M166" s="512"/>
      <c r="N166" s="154"/>
      <c r="O166" s="330"/>
      <c r="P166" s="330"/>
      <c r="Q166" s="277"/>
    </row>
    <row r="167" spans="1:17" s="2" customFormat="1" ht="19.95" customHeight="1">
      <c r="A167" s="1"/>
      <c r="B167" s="1"/>
      <c r="C167"/>
      <c r="D167"/>
      <c r="E167" s="498"/>
      <c r="F167" s="499" t="s">
        <v>147</v>
      </c>
      <c r="G167" s="500"/>
      <c r="H167" s="499"/>
      <c r="I167" s="499"/>
      <c r="J167" s="499"/>
      <c r="K167" s="501" t="s">
        <v>103</v>
      </c>
      <c r="L167" s="459">
        <f>L161+L164+L166</f>
        <v>856.7</v>
      </c>
      <c r="M167" s="512"/>
      <c r="N167" s="154"/>
      <c r="O167" s="330"/>
      <c r="P167" s="330"/>
      <c r="Q167" s="277"/>
    </row>
    <row r="168" spans="1:17" s="2" customFormat="1" ht="19.95" customHeight="1">
      <c r="A168" s="1"/>
      <c r="B168" s="1"/>
      <c r="C168"/>
      <c r="D168"/>
      <c r="E168" s="491"/>
      <c r="F168" s="502" t="s">
        <v>148</v>
      </c>
      <c r="G168" s="503"/>
      <c r="H168" s="502"/>
      <c r="I168" s="502"/>
      <c r="J168" s="502"/>
      <c r="K168" s="504" t="s">
        <v>103</v>
      </c>
      <c r="L168" s="460">
        <f>L160+L163+L165</f>
        <v>34739.729999999996</v>
      </c>
      <c r="M168" s="513"/>
      <c r="N168" s="334"/>
      <c r="O168" s="330"/>
      <c r="P168" s="330"/>
      <c r="Q168" s="277"/>
    </row>
    <row r="169" spans="1:17" s="2" customFormat="1" ht="19.95" customHeight="1">
      <c r="A169" s="1"/>
      <c r="B169" s="1"/>
      <c r="C169"/>
      <c r="D169"/>
      <c r="E169" s="491"/>
      <c r="F169" s="502" t="s">
        <v>149</v>
      </c>
      <c r="G169" s="503"/>
      <c r="H169" s="502"/>
      <c r="I169" s="502"/>
      <c r="J169" s="502"/>
      <c r="K169" s="504" t="s">
        <v>103</v>
      </c>
      <c r="L169" s="461">
        <f>SUM(L167:L168)</f>
        <v>35596.429999999993</v>
      </c>
      <c r="M169" s="513"/>
      <c r="N169" s="334"/>
      <c r="O169" s="331"/>
      <c r="P169" s="331"/>
      <c r="Q169" s="277"/>
    </row>
    <row r="170" spans="1:17" s="2" customFormat="1" ht="19.95" customHeight="1" thickBot="1">
      <c r="A170" s="1"/>
      <c r="B170" s="1"/>
      <c r="C170"/>
      <c r="D170"/>
      <c r="E170" s="462"/>
      <c r="F170" s="505"/>
      <c r="G170" s="506"/>
      <c r="H170" s="505"/>
      <c r="I170" s="505"/>
      <c r="J170" s="505"/>
      <c r="K170" s="506"/>
      <c r="L170" s="507" t="s">
        <v>150</v>
      </c>
      <c r="M170" s="514"/>
      <c r="N170" s="335"/>
      <c r="O170" s="331"/>
      <c r="P170" s="331"/>
      <c r="Q170" s="277"/>
    </row>
    <row r="171" spans="1:17" s="2" customFormat="1" ht="19.95" customHeight="1">
      <c r="A171" s="1"/>
      <c r="B171" s="1"/>
      <c r="C171"/>
      <c r="D171"/>
      <c r="E171" s="330"/>
      <c r="F171" s="515"/>
      <c r="G171" s="516"/>
      <c r="H171" s="515"/>
      <c r="I171" s="515"/>
      <c r="J171" s="515"/>
      <c r="K171" s="516"/>
      <c r="L171" s="517"/>
      <c r="M171" s="331"/>
      <c r="N171" s="335"/>
      <c r="O171" s="331"/>
      <c r="P171" s="331"/>
      <c r="Q171" s="277"/>
    </row>
    <row r="172" spans="1:17" s="2" customFormat="1" ht="19.95" customHeight="1" thickBot="1">
      <c r="A172" s="1"/>
      <c r="B172" s="1"/>
      <c r="C172"/>
      <c r="D172"/>
      <c r="E172" s="518"/>
      <c r="F172" s="519"/>
      <c r="G172" s="520"/>
      <c r="H172" s="518"/>
      <c r="I172" s="518"/>
      <c r="J172" s="521"/>
      <c r="K172" s="520"/>
      <c r="L172" s="522"/>
      <c r="M172" s="522"/>
      <c r="N172" s="336"/>
      <c r="O172" s="331"/>
      <c r="P172" s="331"/>
      <c r="Q172" s="277"/>
    </row>
    <row r="173" spans="1:17" s="2" customFormat="1" ht="19.95" customHeight="1" thickBot="1">
      <c r="A173" s="1"/>
      <c r="B173" s="1"/>
      <c r="C173" s="280"/>
      <c r="D173" s="281"/>
      <c r="E173" s="463"/>
      <c r="F173" s="464" t="s">
        <v>152</v>
      </c>
      <c r="G173" s="414"/>
      <c r="H173" s="485" t="s">
        <v>151</v>
      </c>
      <c r="I173" s="477"/>
      <c r="J173" s="486" t="s">
        <v>159</v>
      </c>
      <c r="K173" s="306"/>
      <c r="L173" s="282"/>
      <c r="M173" s="282"/>
      <c r="N173" s="280"/>
      <c r="O173" s="280"/>
      <c r="P173" s="280"/>
    </row>
    <row r="174" spans="1:17" s="2" customFormat="1" ht="19.95" customHeight="1">
      <c r="A174" s="1"/>
      <c r="B174" s="1"/>
      <c r="C174" s="1"/>
      <c r="D174" s="281"/>
      <c r="E174" s="418"/>
      <c r="F174" s="408"/>
      <c r="G174" s="411"/>
      <c r="H174" s="465"/>
      <c r="I174" s="478"/>
      <c r="J174" s="482"/>
      <c r="K174" s="286"/>
    </row>
    <row r="175" spans="1:17" s="2" customFormat="1" ht="19.95" customHeight="1">
      <c r="A175" s="1"/>
      <c r="B175" s="1"/>
      <c r="C175" s="1"/>
      <c r="E175" s="418"/>
      <c r="F175" s="409" t="s">
        <v>153</v>
      </c>
      <c r="G175" s="411"/>
      <c r="H175" s="466">
        <v>14279.58</v>
      </c>
      <c r="I175" s="478"/>
      <c r="J175" s="483">
        <v>14279.58</v>
      </c>
      <c r="K175" s="286"/>
      <c r="P175"/>
    </row>
    <row r="176" spans="1:17" s="2" customFormat="1" ht="19.95" customHeight="1">
      <c r="A176" s="1"/>
      <c r="B176" s="1"/>
      <c r="C176" s="1"/>
      <c r="E176" s="418"/>
      <c r="F176" s="409" t="s">
        <v>154</v>
      </c>
      <c r="G176" s="412"/>
      <c r="H176" s="466">
        <v>11160</v>
      </c>
      <c r="I176" s="479"/>
      <c r="J176" s="483">
        <f>L51</f>
        <v>9068</v>
      </c>
      <c r="K176" s="286"/>
      <c r="P176"/>
    </row>
    <row r="177" spans="1:16" s="2" customFormat="1" ht="19.95" customHeight="1">
      <c r="A177" s="1"/>
      <c r="B177" s="1"/>
      <c r="C177" s="1"/>
      <c r="E177" s="418"/>
      <c r="F177" s="410" t="s">
        <v>155</v>
      </c>
      <c r="G177" s="413"/>
      <c r="H177" s="467">
        <f>H175-H176</f>
        <v>3119.58</v>
      </c>
      <c r="I177" s="479"/>
      <c r="J177" s="484">
        <f>J175-J176</f>
        <v>5211.58</v>
      </c>
      <c r="K177" s="286"/>
      <c r="P177"/>
    </row>
    <row r="178" spans="1:16" s="2" customFormat="1" ht="10.050000000000001" customHeight="1" thickBot="1">
      <c r="A178" s="1"/>
      <c r="B178" s="1"/>
      <c r="C178" s="1"/>
      <c r="E178" s="419"/>
      <c r="F178" s="417"/>
      <c r="G178" s="415"/>
      <c r="H178" s="416"/>
      <c r="I178" s="480"/>
      <c r="J178" s="481"/>
      <c r="K178" s="286"/>
      <c r="P178"/>
    </row>
  </sheetData>
  <phoneticPr fontId="22" type="noConversion"/>
  <pageMargins left="0.25" right="0.25" top="0.75" bottom="0.75" header="0.3" footer="0.3"/>
  <pageSetup paperSize="9" scale="36" fitToHeight="2" orientation="portrait" useFirstPageNumber="1" horizontalDpi="4294967293" verticalDpi="0" r:id="rId1"/>
  <headerFooter alignWithMargins="0"/>
  <rowBreaks count="1" manualBreakCount="1">
    <brk id="114" min="2" max="15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Budget-Forecast Comparison Q1</vt:lpstr>
      <vt:lpstr>Budget-Forecast Comparison Q2</vt:lpstr>
      <vt:lpstr>Budget-Forecast Comparison Q3</vt:lpstr>
      <vt:lpstr>'Budget-Forecast Comparison Q1'!Print_Area</vt:lpstr>
      <vt:lpstr>'Budget-Forecast Comparison Q2'!Print_Area</vt:lpstr>
      <vt:lpstr>'Budget-Forecast Comparison Q3'!Print_Area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</dc:creator>
  <cp:lastModifiedBy>P&amp;I Parish Clerk</cp:lastModifiedBy>
  <cp:lastPrinted>2021-11-03T18:24:05Z</cp:lastPrinted>
  <dcterms:created xsi:type="dcterms:W3CDTF">2019-07-25T16:47:16Z</dcterms:created>
  <dcterms:modified xsi:type="dcterms:W3CDTF">2023-01-09T17:40:18Z</dcterms:modified>
</cp:coreProperties>
</file>